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ames\Documents\Orgues\Tailles etc\"/>
    </mc:Choice>
  </mc:AlternateContent>
  <xr:revisionPtr revIDLastSave="0" documentId="13_ncr:1_{5354F920-E8A6-4902-B782-0297E70469C7}" xr6:coauthVersionLast="43" xr6:coauthVersionMax="43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Celsius" sheetId="2" r:id="rId1"/>
    <sheet name="Farenheit" sheetId="5" r:id="rId2"/>
    <sheet name="Français °C" sheetId="6" r:id="rId3"/>
    <sheet name="ReadMe" sheetId="8" r:id="rId4"/>
    <sheet name="Copyright" sheetId="7" r:id="rId5"/>
  </sheets>
  <definedNames>
    <definedName name="Basepitch">Farenheit!$D$4</definedName>
    <definedName name="BasepitchC">Celsius!$D$5</definedName>
    <definedName name="Basetemp">Farenheit!$D$5</definedName>
    <definedName name="BasetempC">Celsius!$D$6</definedName>
    <definedName name="Fréqréf">'Français °C'!$D$4</definedName>
    <definedName name="TempC">Farenheit!$G$5</definedName>
    <definedName name="Tempréf">'Français °C'!$D$5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6" l="1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D48" i="6"/>
  <c r="E48" i="6"/>
  <c r="D47" i="6"/>
  <c r="E47" i="6"/>
  <c r="D46" i="6"/>
  <c r="E46" i="6"/>
  <c r="D45" i="6"/>
  <c r="E45" i="6"/>
  <c r="D44" i="6"/>
  <c r="E44" i="6"/>
  <c r="D43" i="6"/>
  <c r="E43" i="6"/>
  <c r="D42" i="6"/>
  <c r="E42" i="6"/>
  <c r="D41" i="6"/>
  <c r="E41" i="6"/>
  <c r="D40" i="6"/>
  <c r="E40" i="6"/>
  <c r="D39" i="6"/>
  <c r="E39" i="6"/>
  <c r="D38" i="6"/>
  <c r="E38" i="6"/>
  <c r="D37" i="6"/>
  <c r="E37" i="6"/>
  <c r="D36" i="6"/>
  <c r="E36" i="6"/>
  <c r="D35" i="6"/>
  <c r="E35" i="6"/>
  <c r="D34" i="6"/>
  <c r="E34" i="6"/>
  <c r="D33" i="6"/>
  <c r="E33" i="6"/>
  <c r="D32" i="6"/>
  <c r="E32" i="6"/>
  <c r="D31" i="6"/>
  <c r="E31" i="6"/>
  <c r="D30" i="6"/>
  <c r="E30" i="6"/>
  <c r="D29" i="6"/>
  <c r="E29" i="6"/>
  <c r="D28" i="6"/>
  <c r="E28" i="6"/>
  <c r="C27" i="6"/>
  <c r="D27" i="6"/>
  <c r="E27" i="6"/>
  <c r="C26" i="6"/>
  <c r="D26" i="6"/>
  <c r="E26" i="6"/>
  <c r="C25" i="6"/>
  <c r="D25" i="6"/>
  <c r="E25" i="6"/>
  <c r="C24" i="6"/>
  <c r="D24" i="6"/>
  <c r="E24" i="6"/>
  <c r="C23" i="6"/>
  <c r="D23" i="6"/>
  <c r="E23" i="6"/>
  <c r="C22" i="6"/>
  <c r="D22" i="6"/>
  <c r="E22" i="6"/>
  <c r="C21" i="6"/>
  <c r="D21" i="6"/>
  <c r="E21" i="6"/>
  <c r="C20" i="6"/>
  <c r="D20" i="6"/>
  <c r="E20" i="6"/>
  <c r="C19" i="6"/>
  <c r="D19" i="6"/>
  <c r="E19" i="6"/>
  <c r="C18" i="6"/>
  <c r="D18" i="6"/>
  <c r="E18" i="6"/>
  <c r="C17" i="6"/>
  <c r="D17" i="6"/>
  <c r="E17" i="6"/>
  <c r="C16" i="6"/>
  <c r="D16" i="6"/>
  <c r="E16" i="6"/>
  <c r="C15" i="6"/>
  <c r="D15" i="6"/>
  <c r="E15" i="6"/>
  <c r="C14" i="6"/>
  <c r="D14" i="6"/>
  <c r="E14" i="6"/>
  <c r="C13" i="6"/>
  <c r="D13" i="6"/>
  <c r="E13" i="6"/>
  <c r="C12" i="6"/>
  <c r="D12" i="6"/>
  <c r="E12" i="6"/>
  <c r="C11" i="6"/>
  <c r="D11" i="6"/>
  <c r="E11" i="6"/>
  <c r="C10" i="6"/>
  <c r="D10" i="6"/>
  <c r="E10" i="6"/>
  <c r="C9" i="6"/>
  <c r="D9" i="6"/>
  <c r="E9" i="6"/>
  <c r="C8" i="6"/>
  <c r="D8" i="6"/>
  <c r="E8" i="6"/>
  <c r="D28" i="5"/>
  <c r="B28" i="5"/>
  <c r="E28" i="5"/>
  <c r="G5" i="5"/>
  <c r="B29" i="5"/>
  <c r="B30" i="5"/>
  <c r="C28" i="5"/>
  <c r="B28" i="6"/>
  <c r="B27" i="6"/>
  <c r="B27" i="5"/>
  <c r="D29" i="2"/>
  <c r="E29" i="2"/>
  <c r="C29" i="2"/>
  <c r="C29" i="5"/>
  <c r="D29" i="5"/>
  <c r="E29" i="5"/>
  <c r="B26" i="6"/>
  <c r="B29" i="6"/>
  <c r="B25" i="6"/>
  <c r="B26" i="5"/>
  <c r="C27" i="5"/>
  <c r="D27" i="5"/>
  <c r="E27" i="5"/>
  <c r="C30" i="5"/>
  <c r="B31" i="5"/>
  <c r="C28" i="2"/>
  <c r="D28" i="2"/>
  <c r="E28" i="2"/>
  <c r="C30" i="2"/>
  <c r="D30" i="2"/>
  <c r="E30" i="2"/>
  <c r="B29" i="2"/>
  <c r="C27" i="2"/>
  <c r="D27" i="2"/>
  <c r="E27" i="2"/>
  <c r="D30" i="5"/>
  <c r="E30" i="5"/>
  <c r="B24" i="6"/>
  <c r="B30" i="6"/>
  <c r="B23" i="6"/>
  <c r="B25" i="5"/>
  <c r="C26" i="5"/>
  <c r="B32" i="5"/>
  <c r="C31" i="5"/>
  <c r="C31" i="2"/>
  <c r="D31" i="2"/>
  <c r="E31" i="2"/>
  <c r="B30" i="2"/>
  <c r="C25" i="2"/>
  <c r="D25" i="2"/>
  <c r="E25" i="2"/>
  <c r="B27" i="2"/>
  <c r="C26" i="2"/>
  <c r="D26" i="2"/>
  <c r="E26" i="2"/>
  <c r="B28" i="2"/>
  <c r="D26" i="5"/>
  <c r="E26" i="5"/>
  <c r="D31" i="5"/>
  <c r="E31" i="5"/>
  <c r="B22" i="6"/>
  <c r="B21" i="6"/>
  <c r="B31" i="6"/>
  <c r="C32" i="5"/>
  <c r="B33" i="5"/>
  <c r="B24" i="5"/>
  <c r="C25" i="5"/>
  <c r="C24" i="2"/>
  <c r="D24" i="2"/>
  <c r="E24" i="2"/>
  <c r="B26" i="2"/>
  <c r="B25" i="2"/>
  <c r="C23" i="2"/>
  <c r="D23" i="2"/>
  <c r="E23" i="2"/>
  <c r="B31" i="2"/>
  <c r="C32" i="2"/>
  <c r="D32" i="2"/>
  <c r="E32" i="2"/>
  <c r="D32" i="5"/>
  <c r="E32" i="5"/>
  <c r="D25" i="5"/>
  <c r="E25" i="5"/>
  <c r="B20" i="6"/>
  <c r="B19" i="6"/>
  <c r="B32" i="6"/>
  <c r="C24" i="5"/>
  <c r="B23" i="5"/>
  <c r="B34" i="5"/>
  <c r="C33" i="5"/>
  <c r="C33" i="2"/>
  <c r="D33" i="2"/>
  <c r="E33" i="2"/>
  <c r="B32" i="2"/>
  <c r="B23" i="2"/>
  <c r="C21" i="2"/>
  <c r="D21" i="2"/>
  <c r="E21" i="2"/>
  <c r="C22" i="2"/>
  <c r="D22" i="2"/>
  <c r="E22" i="2"/>
  <c r="B24" i="2"/>
  <c r="D24" i="5"/>
  <c r="E24" i="5"/>
  <c r="D33" i="5"/>
  <c r="E33" i="5"/>
  <c r="B18" i="6"/>
  <c r="B33" i="6"/>
  <c r="B17" i="6"/>
  <c r="C34" i="5"/>
  <c r="B35" i="5"/>
  <c r="B22" i="5"/>
  <c r="C23" i="5"/>
  <c r="C20" i="2"/>
  <c r="D20" i="2"/>
  <c r="E20" i="2"/>
  <c r="B22" i="2"/>
  <c r="C19" i="2"/>
  <c r="D19" i="2"/>
  <c r="E19" i="2"/>
  <c r="B21" i="2"/>
  <c r="B33" i="2"/>
  <c r="C34" i="2"/>
  <c r="D34" i="2"/>
  <c r="E34" i="2"/>
  <c r="D34" i="5"/>
  <c r="E34" i="5"/>
  <c r="D23" i="5"/>
  <c r="E23" i="5"/>
  <c r="B16" i="6"/>
  <c r="B34" i="6"/>
  <c r="B15" i="6"/>
  <c r="B21" i="5"/>
  <c r="C22" i="5"/>
  <c r="B36" i="5"/>
  <c r="C35" i="5"/>
  <c r="C35" i="2"/>
  <c r="D35" i="2"/>
  <c r="E35" i="2"/>
  <c r="B34" i="2"/>
  <c r="B19" i="2"/>
  <c r="C17" i="2"/>
  <c r="D17" i="2"/>
  <c r="E17" i="2"/>
  <c r="C18" i="2"/>
  <c r="D18" i="2"/>
  <c r="E18" i="2"/>
  <c r="B20" i="2"/>
  <c r="D22" i="5"/>
  <c r="E22" i="5"/>
  <c r="D35" i="5"/>
  <c r="E35" i="5"/>
  <c r="B14" i="6"/>
  <c r="B13" i="6"/>
  <c r="B35" i="6"/>
  <c r="C36" i="5"/>
  <c r="B37" i="5"/>
  <c r="B20" i="5"/>
  <c r="C21" i="5"/>
  <c r="B17" i="2"/>
  <c r="C15" i="2"/>
  <c r="D15" i="2"/>
  <c r="E15" i="2"/>
  <c r="C16" i="2"/>
  <c r="D16" i="2"/>
  <c r="E16" i="2"/>
  <c r="B18" i="2"/>
  <c r="B35" i="2"/>
  <c r="C36" i="2"/>
  <c r="D36" i="2"/>
  <c r="E36" i="2"/>
  <c r="D36" i="5"/>
  <c r="E36" i="5"/>
  <c r="D21" i="5"/>
  <c r="E21" i="5"/>
  <c r="B12" i="6"/>
  <c r="B36" i="6"/>
  <c r="B11" i="6"/>
  <c r="B19" i="5"/>
  <c r="C20" i="5"/>
  <c r="B38" i="5"/>
  <c r="C37" i="5"/>
  <c r="B15" i="2"/>
  <c r="C13" i="2"/>
  <c r="D13" i="2"/>
  <c r="E13" i="2"/>
  <c r="C37" i="2"/>
  <c r="D37" i="2"/>
  <c r="E37" i="2"/>
  <c r="B36" i="2"/>
  <c r="C14" i="2"/>
  <c r="D14" i="2"/>
  <c r="E14" i="2"/>
  <c r="B16" i="2"/>
  <c r="D20" i="5"/>
  <c r="E20" i="5"/>
  <c r="D37" i="5"/>
  <c r="E37" i="5"/>
  <c r="B10" i="6"/>
  <c r="B37" i="6"/>
  <c r="B9" i="6"/>
  <c r="C38" i="5"/>
  <c r="B39" i="5"/>
  <c r="B18" i="5"/>
  <c r="C19" i="5"/>
  <c r="C12" i="2"/>
  <c r="D12" i="2"/>
  <c r="E12" i="2"/>
  <c r="B14" i="2"/>
  <c r="C11" i="2"/>
  <c r="D11" i="2"/>
  <c r="E11" i="2"/>
  <c r="B13" i="2"/>
  <c r="B37" i="2"/>
  <c r="C38" i="2"/>
  <c r="D38" i="2"/>
  <c r="E38" i="2"/>
  <c r="D38" i="5"/>
  <c r="E38" i="5"/>
  <c r="D19" i="5"/>
  <c r="E19" i="5"/>
  <c r="B8" i="6"/>
  <c r="B38" i="6"/>
  <c r="B17" i="5"/>
  <c r="C18" i="5"/>
  <c r="B40" i="5"/>
  <c r="C39" i="5"/>
  <c r="B11" i="2"/>
  <c r="C9" i="2"/>
  <c r="D9" i="2"/>
  <c r="E9" i="2"/>
  <c r="C10" i="2"/>
  <c r="D10" i="2"/>
  <c r="E10" i="2"/>
  <c r="B12" i="2"/>
  <c r="C39" i="2"/>
  <c r="B38" i="2"/>
  <c r="D18" i="5"/>
  <c r="E18" i="5"/>
  <c r="D39" i="5"/>
  <c r="E39" i="5"/>
  <c r="B39" i="6"/>
  <c r="C40" i="5"/>
  <c r="B41" i="5"/>
  <c r="B16" i="5"/>
  <c r="C17" i="5"/>
  <c r="D39" i="2"/>
  <c r="E39" i="2"/>
  <c r="C40" i="2"/>
  <c r="B39" i="2"/>
  <c r="B10" i="2"/>
  <c r="B9" i="2"/>
  <c r="D17" i="5"/>
  <c r="E17" i="5"/>
  <c r="D40" i="5"/>
  <c r="E40" i="5"/>
  <c r="B40" i="6"/>
  <c r="B15" i="5"/>
  <c r="C16" i="5"/>
  <c r="B42" i="5"/>
  <c r="C41" i="5"/>
  <c r="C41" i="2"/>
  <c r="D40" i="2"/>
  <c r="E40" i="2"/>
  <c r="B40" i="2"/>
  <c r="D41" i="5"/>
  <c r="E41" i="5"/>
  <c r="D16" i="5"/>
  <c r="E16" i="5"/>
  <c r="B41" i="6"/>
  <c r="C42" i="5"/>
  <c r="B43" i="5"/>
  <c r="B14" i="5"/>
  <c r="C15" i="5"/>
  <c r="C42" i="2"/>
  <c r="D41" i="2"/>
  <c r="E41" i="2"/>
  <c r="B41" i="2"/>
  <c r="D42" i="5"/>
  <c r="E42" i="5"/>
  <c r="D15" i="5"/>
  <c r="E15" i="5"/>
  <c r="B42" i="6"/>
  <c r="B44" i="5"/>
  <c r="C43" i="5"/>
  <c r="B13" i="5"/>
  <c r="C14" i="5"/>
  <c r="C43" i="2"/>
  <c r="B42" i="2"/>
  <c r="D42" i="2"/>
  <c r="E42" i="2"/>
  <c r="D14" i="5"/>
  <c r="E14" i="5"/>
  <c r="D43" i="5"/>
  <c r="E43" i="5"/>
  <c r="B43" i="6"/>
  <c r="C13" i="5"/>
  <c r="B12" i="5"/>
  <c r="C44" i="5"/>
  <c r="B45" i="5"/>
  <c r="C44" i="2"/>
  <c r="D43" i="2"/>
  <c r="E43" i="2"/>
  <c r="B43" i="2"/>
  <c r="D13" i="5"/>
  <c r="E13" i="5"/>
  <c r="D44" i="5"/>
  <c r="E44" i="5"/>
  <c r="B44" i="6"/>
  <c r="B11" i="5"/>
  <c r="C12" i="5"/>
  <c r="B46" i="5"/>
  <c r="C45" i="5"/>
  <c r="B44" i="2"/>
  <c r="C45" i="2"/>
  <c r="D44" i="2"/>
  <c r="E44" i="2"/>
  <c r="D45" i="5"/>
  <c r="E45" i="5"/>
  <c r="D12" i="5"/>
  <c r="E12" i="5"/>
  <c r="B45" i="6"/>
  <c r="C46" i="5"/>
  <c r="B47" i="5"/>
  <c r="B10" i="5"/>
  <c r="C11" i="5"/>
  <c r="B45" i="2"/>
  <c r="C46" i="2"/>
  <c r="D45" i="2"/>
  <c r="E45" i="2"/>
  <c r="D46" i="5"/>
  <c r="E46" i="5"/>
  <c r="D11" i="5"/>
  <c r="E11" i="5"/>
  <c r="B46" i="6"/>
  <c r="B48" i="5"/>
  <c r="C48" i="5"/>
  <c r="C47" i="5"/>
  <c r="B9" i="5"/>
  <c r="C10" i="5"/>
  <c r="D46" i="2"/>
  <c r="E46" i="2"/>
  <c r="B46" i="2"/>
  <c r="C47" i="2"/>
  <c r="D10" i="5"/>
  <c r="E10" i="5"/>
  <c r="D48" i="5"/>
  <c r="E48" i="5"/>
  <c r="D47" i="5"/>
  <c r="E47" i="5"/>
  <c r="B47" i="6"/>
  <c r="B8" i="5"/>
  <c r="C8" i="5"/>
  <c r="C9" i="5"/>
  <c r="B47" i="2"/>
  <c r="C48" i="2"/>
  <c r="D47" i="2"/>
  <c r="E47" i="2"/>
  <c r="D9" i="5"/>
  <c r="E9" i="5"/>
  <c r="D8" i="5"/>
  <c r="E8" i="5"/>
  <c r="B48" i="6"/>
  <c r="D48" i="2"/>
  <c r="E48" i="2"/>
  <c r="B48" i="2"/>
  <c r="C49" i="2"/>
  <c r="D49" i="2"/>
  <c r="E49" i="2"/>
  <c r="B49" i="2"/>
</calcChain>
</file>

<file path=xl/sharedStrings.xml><?xml version="1.0" encoding="utf-8"?>
<sst xmlns="http://schemas.openxmlformats.org/spreadsheetml/2006/main" count="96" uniqueCount="62">
  <si>
    <t>Hz</t>
  </si>
  <si>
    <t>°F</t>
  </si>
  <si>
    <t>°C</t>
  </si>
  <si>
    <t xml:space="preserve"> Baseline Pitch</t>
  </si>
  <si>
    <t>Baseline Temperature</t>
  </si>
  <si>
    <t>where</t>
  </si>
  <si>
    <t>T = the actual temperature</t>
  </si>
  <si>
    <t>=</t>
  </si>
  <si>
    <t>PITCH ADJUSTMENT CALCULATOR</t>
  </si>
  <si>
    <t>cents*</t>
  </si>
  <si>
    <t>D¢ = the difference in cents</t>
  </si>
  <si>
    <t>F   = the given frequency</t>
  </si>
  <si>
    <t>Diapason</t>
  </si>
  <si>
    <t>Température de référence</t>
  </si>
  <si>
    <t>Déviation du diapason selon la température</t>
  </si>
  <si>
    <t>NOTE: The baseline temperature is in Farenheit,</t>
  </si>
  <si>
    <t>on the Celsius equivalent in cell G8.</t>
  </si>
  <si>
    <t xml:space="preserve">but the sheet performs its calculations based </t>
  </si>
  <si>
    <t xml:space="preserve">P = Pb*Sqrt((273 + T)/(273+Tb) </t>
  </si>
  <si>
    <t>T = la température actuelle</t>
  </si>
  <si>
    <t>où</t>
  </si>
  <si>
    <t>D¢ = la décalage exprimée en cents</t>
  </si>
  <si>
    <t>D¢ = ( log(F/Fr) / log2 ) x 1200</t>
  </si>
  <si>
    <t>F   = la fréquence donnée</t>
  </si>
  <si>
    <t>Ff = la fréquence de référence</t>
  </si>
  <si>
    <t xml:space="preserve">D = Dr*Sqrt((273 + T)/(273+Tr) </t>
  </si>
  <si>
    <t>Dr = le diapason de référence</t>
  </si>
  <si>
    <t>Tr = la température de référence</t>
  </si>
  <si>
    <t>D  = le diapason actuel</t>
  </si>
  <si>
    <t>FORMULEs :</t>
  </si>
  <si>
    <t>P  = the actual pitch</t>
  </si>
  <si>
    <t>Pb = the baseline pitch</t>
  </si>
  <si>
    <t>Tb = the baseline temperature</t>
  </si>
  <si>
    <t>D¢ = ( log(F/Fb) / log2 ) x 1200</t>
  </si>
  <si>
    <t>Fb = the baseline frequency</t>
  </si>
  <si>
    <t>FORMULAE:</t>
  </si>
  <si>
    <t>NOTICE OF COPYRIGHT</t>
  </si>
  <si>
    <t>© 2019, James Louder, Montreal, Québec, Canada</t>
  </si>
  <si>
    <t>but WITHOUT ANY WARRANTY; without even the implied warranty of</t>
  </si>
  <si>
    <t>You may redistribute it and/or modify it at your discretion, PROVIDED THAT</t>
  </si>
  <si>
    <t xml:space="preserve">This Excel workbook is offered free of charge for the use of all. </t>
  </si>
  <si>
    <t>(a) the name of the author and copyright holder is retained on all sheets; and</t>
  </si>
  <si>
    <t xml:space="preserve">(b) the workbook or its content is not sold or otherwise used to create a direct </t>
  </si>
  <si>
    <t xml:space="preserve">stream of income. </t>
  </si>
  <si>
    <t>This workbook is distributed in the hope that it will be useful,</t>
  </si>
  <si>
    <t>MERCHANTABILITY or FITNESS FOR A PARTICULAR PURPOSE.</t>
  </si>
  <si>
    <t xml:space="preserve">IN NO CIRCUMSTANCES will the author be held responsible for any </t>
  </si>
  <si>
    <t>result of its use, including but not limited to the effects of an error or errors</t>
  </si>
  <si>
    <t>it may contain.</t>
  </si>
  <si>
    <t>By downloading and using this workbook you are deemed to have accepted the above</t>
  </si>
  <si>
    <t>conditions, which shall apply to and and all users of present and future distributions.</t>
  </si>
  <si>
    <t>The sheets making up this workbook are protected with the Review/Protect Sheet command.</t>
  </si>
  <si>
    <t>It is strongly recommended that you leave them so. The only data inputs necessary are to cells</t>
  </si>
  <si>
    <t>The workbook as a whole is protected as to its structure. Again, it is recommended to leave it as is.</t>
  </si>
  <si>
    <t>No passwords are required at either sheet or workbook levels.</t>
  </si>
  <si>
    <t>Les pages qui composent ce cahier sont protégées par la commande Review/Protect Sheet.</t>
  </si>
  <si>
    <t>Le cahier entire est protégé afin de préserver sa structure. Encore il est souhaitable de ne pas</t>
  </si>
  <si>
    <t>le modifier. Aucun mot de passe n'est requis ni pour le cahier, ni pour les pages.</t>
  </si>
  <si>
    <t>aux cellules D4 et D5, qui sont déjà déverouillées afin d'être modifiées au gré de l'utilisateur.</t>
  </si>
  <si>
    <t>D4 and D5, which are already unlocked so that the user may enter whatever values are suitable.</t>
  </si>
  <si>
    <t>Il est fort suggéré de les laisser ainsi. Les seules entrées de données nécessaires se trouvent</t>
  </si>
  <si>
    <t xml:space="preserve">© 2019, James Louder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</si>
</sst>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3" fillId="0" borderId="0" xfId="0" applyFont="1"/>
    <xf numFmtId="164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164" fontId="9" fillId="0" borderId="0" xfId="0" applyNumberFormat="1" applyFont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0" fillId="0" borderId="0" xfId="0" applyFill="1"/>
    <xf numFmtId="164" fontId="10" fillId="0" borderId="0" xfId="0" applyNumberFormat="1" applyFont="1"/>
    <xf numFmtId="164" fontId="11" fillId="0" borderId="0" xfId="0" applyNumberFormat="1" applyFont="1"/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Fill="1"/>
    <xf numFmtId="164" fontId="7" fillId="2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right"/>
    </xf>
    <xf numFmtId="164" fontId="5" fillId="3" borderId="0" xfId="0" applyNumberFormat="1" applyFont="1" applyFill="1" applyProtection="1">
      <protection locked="0"/>
    </xf>
    <xf numFmtId="164" fontId="0" fillId="3" borderId="0" xfId="0" applyNumberForma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12" fillId="0" borderId="0" xfId="0" applyFont="1"/>
    <xf numFmtId="164" fontId="0" fillId="3" borderId="0" xfId="0" applyNumberFormat="1" applyFill="1"/>
    <xf numFmtId="164" fontId="3" fillId="3" borderId="0" xfId="0" applyNumberFormat="1" applyFont="1" applyFill="1"/>
    <xf numFmtId="164" fontId="6" fillId="3" borderId="0" xfId="0" applyNumberFormat="1" applyFont="1" applyFill="1"/>
    <xf numFmtId="0" fontId="13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tabSelected="1" zoomScaleNormal="100" workbookViewId="0">
      <selection activeCell="D5" sqref="D5"/>
    </sheetView>
  </sheetViews>
  <sheetFormatPr defaultRowHeight="13" x14ac:dyDescent="0.3"/>
  <cols>
    <col min="2" max="2" width="8.90625" style="11"/>
    <col min="6" max="6" width="2.6328125" customWidth="1"/>
    <col min="8" max="9" width="8.90625" style="1"/>
  </cols>
  <sheetData>
    <row r="1" spans="1:8" ht="15.5" x14ac:dyDescent="0.35">
      <c r="A1" s="6" t="s">
        <v>8</v>
      </c>
    </row>
    <row r="2" spans="1:8" x14ac:dyDescent="0.3">
      <c r="A2" s="40" t="s">
        <v>61</v>
      </c>
    </row>
    <row r="4" spans="1:8" x14ac:dyDescent="0.3">
      <c r="A4" s="1"/>
      <c r="B4" s="13"/>
      <c r="C4" s="1"/>
      <c r="D4" s="1"/>
      <c r="E4" s="1"/>
    </row>
    <row r="5" spans="1:8" ht="15.5" x14ac:dyDescent="0.35">
      <c r="A5" s="1"/>
      <c r="B5" s="13"/>
      <c r="C5" s="2" t="s">
        <v>3</v>
      </c>
      <c r="D5" s="32">
        <v>440</v>
      </c>
      <c r="E5" s="7" t="s">
        <v>0</v>
      </c>
    </row>
    <row r="6" spans="1:8" ht="15.5" x14ac:dyDescent="0.35">
      <c r="A6" s="1"/>
      <c r="B6" s="13"/>
      <c r="C6" s="2" t="s">
        <v>4</v>
      </c>
      <c r="D6" s="32">
        <v>20</v>
      </c>
      <c r="E6" s="8" t="s">
        <v>2</v>
      </c>
      <c r="F6" s="9"/>
      <c r="G6" s="18"/>
      <c r="H6" s="10"/>
    </row>
    <row r="7" spans="1:8" x14ac:dyDescent="0.3">
      <c r="A7" s="1"/>
      <c r="B7" s="13"/>
      <c r="C7" s="1"/>
      <c r="D7" s="1"/>
      <c r="E7" s="1"/>
    </row>
    <row r="8" spans="1:8" x14ac:dyDescent="0.3">
      <c r="A8" s="24"/>
      <c r="B8" s="21" t="s">
        <v>1</v>
      </c>
      <c r="C8" s="3" t="s">
        <v>2</v>
      </c>
      <c r="D8" s="3" t="s">
        <v>0</v>
      </c>
      <c r="E8" s="14" t="s">
        <v>9</v>
      </c>
      <c r="H8" s="14"/>
    </row>
    <row r="9" spans="1:8" ht="14" x14ac:dyDescent="0.3">
      <c r="A9" s="25"/>
      <c r="B9" s="26">
        <f>(C9*1.8)+32</f>
        <v>86</v>
      </c>
      <c r="C9" s="27">
        <f t="shared" ref="C9:C26" si="0">C11+1</f>
        <v>30</v>
      </c>
      <c r="D9" s="27">
        <f t="shared" ref="D9:D28" si="1">BasepitchC*SQRT((273+C9)/(273+BasetempC))</f>
        <v>447.44553694547369</v>
      </c>
      <c r="E9" s="27">
        <f t="shared" ref="E9:E49" si="2">(LOG(D9/BasepitchC)/LOG(2))*1200</f>
        <v>29.050277430422007</v>
      </c>
      <c r="F9" s="17"/>
    </row>
    <row r="10" spans="1:8" ht="14" x14ac:dyDescent="0.3">
      <c r="A10" s="28"/>
      <c r="B10" s="29">
        <f>(C10*1.8)+32</f>
        <v>85.1</v>
      </c>
      <c r="C10" s="30">
        <f t="shared" si="0"/>
        <v>29.5</v>
      </c>
      <c r="D10" s="30">
        <f t="shared" si="1"/>
        <v>447.07620503198564</v>
      </c>
      <c r="E10" s="30">
        <f t="shared" si="2"/>
        <v>27.620686643825387</v>
      </c>
      <c r="F10" s="17"/>
    </row>
    <row r="11" spans="1:8" ht="14" x14ac:dyDescent="0.3">
      <c r="A11" s="25"/>
      <c r="B11" s="26">
        <f>(C11*1.8)+32</f>
        <v>84.2</v>
      </c>
      <c r="C11" s="27">
        <f t="shared" si="0"/>
        <v>29</v>
      </c>
      <c r="D11" s="27">
        <f t="shared" si="1"/>
        <v>446.70656775917331</v>
      </c>
      <c r="E11" s="27">
        <f t="shared" si="2"/>
        <v>26.188730941698601</v>
      </c>
      <c r="F11" s="17"/>
    </row>
    <row r="12" spans="1:8" ht="14" x14ac:dyDescent="0.3">
      <c r="A12" s="28"/>
      <c r="B12" s="29">
        <f t="shared" ref="B12:B26" si="3">(C12*1.8)+32</f>
        <v>83.300000000000011</v>
      </c>
      <c r="C12" s="30">
        <f t="shared" si="0"/>
        <v>28.5</v>
      </c>
      <c r="D12" s="30">
        <f t="shared" si="1"/>
        <v>446.33662436837938</v>
      </c>
      <c r="E12" s="30">
        <f t="shared" si="2"/>
        <v>24.754402486702389</v>
      </c>
      <c r="F12" s="17"/>
    </row>
    <row r="13" spans="1:8" ht="14" x14ac:dyDescent="0.3">
      <c r="A13" s="25"/>
      <c r="B13" s="26">
        <f t="shared" si="3"/>
        <v>82.4</v>
      </c>
      <c r="C13" s="27">
        <f t="shared" si="0"/>
        <v>28</v>
      </c>
      <c r="D13" s="27">
        <f t="shared" si="1"/>
        <v>445.96637409779959</v>
      </c>
      <c r="E13" s="27">
        <f t="shared" si="2"/>
        <v>23.317693402472379</v>
      </c>
      <c r="F13" s="17"/>
    </row>
    <row r="14" spans="1:8" ht="14" x14ac:dyDescent="0.3">
      <c r="A14" s="28"/>
      <c r="B14" s="29">
        <f t="shared" si="3"/>
        <v>81.5</v>
      </c>
      <c r="C14" s="30">
        <f t="shared" si="0"/>
        <v>27.5</v>
      </c>
      <c r="D14" s="30">
        <f t="shared" si="1"/>
        <v>445.59581618246534</v>
      </c>
      <c r="E14" s="30">
        <f t="shared" si="2"/>
        <v>21.87859577336274</v>
      </c>
      <c r="F14" s="17"/>
    </row>
    <row r="15" spans="1:8" ht="14" x14ac:dyDescent="0.3">
      <c r="A15" s="25"/>
      <c r="B15" s="26">
        <f t="shared" si="3"/>
        <v>80.599999999999994</v>
      </c>
      <c r="C15" s="27">
        <f t="shared" si="0"/>
        <v>27</v>
      </c>
      <c r="D15" s="27">
        <f t="shared" si="1"/>
        <v>445.22494985422395</v>
      </c>
      <c r="E15" s="27">
        <f t="shared" si="2"/>
        <v>20.437101644179851</v>
      </c>
      <c r="F15" s="17"/>
    </row>
    <row r="16" spans="1:8" ht="14" x14ac:dyDescent="0.3">
      <c r="A16" s="28"/>
      <c r="B16" s="29">
        <f t="shared" si="3"/>
        <v>79.7</v>
      </c>
      <c r="C16" s="30">
        <f t="shared" si="0"/>
        <v>26.5</v>
      </c>
      <c r="D16" s="30">
        <f t="shared" si="1"/>
        <v>444.85377434172131</v>
      </c>
      <c r="E16" s="30">
        <f t="shared" si="2"/>
        <v>18.993203019922689</v>
      </c>
      <c r="F16" s="17"/>
    </row>
    <row r="17" spans="1:7" ht="14" x14ac:dyDescent="0.3">
      <c r="A17" s="25"/>
      <c r="B17" s="26">
        <f t="shared" si="3"/>
        <v>78.800000000000011</v>
      </c>
      <c r="C17" s="27">
        <f t="shared" si="0"/>
        <v>26</v>
      </c>
      <c r="D17" s="27">
        <f t="shared" si="1"/>
        <v>444.48228887038226</v>
      </c>
      <c r="E17" s="27">
        <f t="shared" si="2"/>
        <v>17.546891865514308</v>
      </c>
      <c r="F17" s="17"/>
    </row>
    <row r="18" spans="1:7" ht="14" x14ac:dyDescent="0.3">
      <c r="A18" s="28"/>
      <c r="B18" s="29">
        <f t="shared" si="3"/>
        <v>77.900000000000006</v>
      </c>
      <c r="C18" s="30">
        <f t="shared" si="0"/>
        <v>25.5</v>
      </c>
      <c r="D18" s="30">
        <f t="shared" si="1"/>
        <v>444.11049266239229</v>
      </c>
      <c r="E18" s="30">
        <f t="shared" si="2"/>
        <v>16.098160105534358</v>
      </c>
      <c r="F18" s="17"/>
    </row>
    <row r="19" spans="1:7" ht="14" x14ac:dyDescent="0.3">
      <c r="A19" s="25"/>
      <c r="B19" s="26">
        <f t="shared" si="3"/>
        <v>77</v>
      </c>
      <c r="C19" s="27">
        <f t="shared" si="0"/>
        <v>25</v>
      </c>
      <c r="D19" s="27">
        <f t="shared" si="1"/>
        <v>443.73838493667824</v>
      </c>
      <c r="E19" s="27">
        <f t="shared" si="2"/>
        <v>14.646999623948318</v>
      </c>
      <c r="F19" s="17"/>
    </row>
    <row r="20" spans="1:7" ht="14" x14ac:dyDescent="0.3">
      <c r="A20" s="28"/>
      <c r="B20" s="29">
        <f t="shared" si="3"/>
        <v>76.099999999999994</v>
      </c>
      <c r="C20" s="30">
        <f t="shared" si="0"/>
        <v>24.5</v>
      </c>
      <c r="D20" s="30">
        <f t="shared" si="1"/>
        <v>443.36596490888923</v>
      </c>
      <c r="E20" s="30">
        <f t="shared" si="2"/>
        <v>13.193402263834669</v>
      </c>
      <c r="F20" s="17"/>
    </row>
    <row r="21" spans="1:7" ht="14" x14ac:dyDescent="0.3">
      <c r="A21" s="25"/>
      <c r="B21" s="26">
        <f t="shared" si="3"/>
        <v>75.2</v>
      </c>
      <c r="C21" s="27">
        <f t="shared" si="0"/>
        <v>24</v>
      </c>
      <c r="D21" s="27">
        <f t="shared" si="1"/>
        <v>442.9932317913777</v>
      </c>
      <c r="E21" s="27">
        <f t="shared" si="2"/>
        <v>11.73735982711074</v>
      </c>
      <c r="F21" s="17"/>
    </row>
    <row r="22" spans="1:7" ht="14" x14ac:dyDescent="0.3">
      <c r="A22" s="28"/>
      <c r="B22" s="29">
        <f t="shared" si="3"/>
        <v>74.300000000000011</v>
      </c>
      <c r="C22" s="30">
        <f t="shared" si="0"/>
        <v>23.5</v>
      </c>
      <c r="D22" s="30">
        <f t="shared" si="1"/>
        <v>442.62018479317919</v>
      </c>
      <c r="E22" s="30">
        <f t="shared" si="2"/>
        <v>10.278864074253342</v>
      </c>
      <c r="F22" s="17"/>
    </row>
    <row r="23" spans="1:7" ht="14" x14ac:dyDescent="0.3">
      <c r="A23" s="25"/>
      <c r="B23" s="26">
        <f t="shared" si="3"/>
        <v>73.400000000000006</v>
      </c>
      <c r="C23" s="27">
        <f t="shared" si="0"/>
        <v>23</v>
      </c>
      <c r="D23" s="27">
        <f t="shared" si="1"/>
        <v>442.24682311999362</v>
      </c>
      <c r="E23" s="27">
        <f t="shared" si="2"/>
        <v>8.8179067240210749</v>
      </c>
      <c r="F23" s="17"/>
    </row>
    <row r="24" spans="1:7" ht="14" x14ac:dyDescent="0.3">
      <c r="A24" s="28"/>
      <c r="B24" s="29">
        <f t="shared" si="3"/>
        <v>72.5</v>
      </c>
      <c r="C24" s="30">
        <f t="shared" si="0"/>
        <v>22.5</v>
      </c>
      <c r="D24" s="30">
        <f t="shared" si="1"/>
        <v>441.87314597416508</v>
      </c>
      <c r="E24" s="30">
        <f t="shared" si="2"/>
        <v>7.3544794531706721</v>
      </c>
      <c r="F24" s="17"/>
    </row>
    <row r="25" spans="1:7" ht="14" x14ac:dyDescent="0.3">
      <c r="A25" s="25"/>
      <c r="B25" s="26">
        <f t="shared" si="3"/>
        <v>71.599999999999994</v>
      </c>
      <c r="C25" s="27">
        <f t="shared" si="0"/>
        <v>22</v>
      </c>
      <c r="D25" s="27">
        <f t="shared" si="1"/>
        <v>441.49915255466192</v>
      </c>
      <c r="E25" s="27">
        <f t="shared" si="2"/>
        <v>5.888573896173436</v>
      </c>
      <c r="F25" s="17"/>
    </row>
    <row r="26" spans="1:7" ht="14" x14ac:dyDescent="0.3">
      <c r="A26" s="28"/>
      <c r="B26" s="29">
        <f t="shared" si="3"/>
        <v>70.7</v>
      </c>
      <c r="C26" s="30">
        <f t="shared" si="0"/>
        <v>21.5</v>
      </c>
      <c r="D26" s="30">
        <f t="shared" si="1"/>
        <v>441.12484205705698</v>
      </c>
      <c r="E26" s="30">
        <f t="shared" si="2"/>
        <v>4.4201816449275642</v>
      </c>
      <c r="F26" s="17"/>
    </row>
    <row r="27" spans="1:7" ht="14" x14ac:dyDescent="0.3">
      <c r="A27" s="25"/>
      <c r="B27" s="26">
        <f>(C27*1.8)+32</f>
        <v>69.800000000000011</v>
      </c>
      <c r="C27" s="27">
        <f>C29+1</f>
        <v>21</v>
      </c>
      <c r="D27" s="27">
        <f t="shared" si="1"/>
        <v>440.75021367350723</v>
      </c>
      <c r="E27" s="27">
        <f t="shared" si="2"/>
        <v>2.9492942484697888</v>
      </c>
      <c r="F27" s="17"/>
    </row>
    <row r="28" spans="1:7" ht="14" x14ac:dyDescent="0.3">
      <c r="A28" s="28"/>
      <c r="B28" s="29">
        <f>(C28*1.8)+32</f>
        <v>68.900000000000006</v>
      </c>
      <c r="C28" s="30">
        <f>C29+0.5</f>
        <v>20.5</v>
      </c>
      <c r="D28" s="30">
        <f t="shared" si="1"/>
        <v>440.37526659273351</v>
      </c>
      <c r="E28" s="30">
        <f t="shared" si="2"/>
        <v>1.475903212682476</v>
      </c>
      <c r="F28" s="17"/>
    </row>
    <row r="29" spans="1:7" ht="15.5" x14ac:dyDescent="0.35">
      <c r="A29" s="33"/>
      <c r="B29" s="34">
        <f>(C29*1.8)+32</f>
        <v>68</v>
      </c>
      <c r="C29" s="35">
        <f>BasetempC</f>
        <v>20</v>
      </c>
      <c r="D29" s="35">
        <f>BasepitchC</f>
        <v>440</v>
      </c>
      <c r="E29" s="35">
        <f t="shared" si="2"/>
        <v>0</v>
      </c>
      <c r="F29" s="17"/>
      <c r="G29" s="12"/>
    </row>
    <row r="30" spans="1:7" ht="14" x14ac:dyDescent="0.3">
      <c r="A30" s="28"/>
      <c r="B30" s="29">
        <f>(C30*1.8)+32</f>
        <v>67.099999999999994</v>
      </c>
      <c r="C30" s="30">
        <f>C29-0.5</f>
        <v>19.5</v>
      </c>
      <c r="D30" s="30">
        <f t="shared" ref="D30:D49" si="4">BasepitchC*SQRT((273+C30)/(273+BasetempC))</f>
        <v>439.62441307709338</v>
      </c>
      <c r="E30" s="30">
        <f t="shared" si="2"/>
        <v>-1.4784239708886977</v>
      </c>
      <c r="F30" s="17"/>
    </row>
    <row r="31" spans="1:7" ht="14" x14ac:dyDescent="0.3">
      <c r="A31" s="25"/>
      <c r="B31" s="26">
        <f t="shared" ref="B31:B39" si="5">(C31*1.8)+32</f>
        <v>66.2</v>
      </c>
      <c r="C31" s="27">
        <f t="shared" ref="C31:C49" si="6">C30-0.5</f>
        <v>19</v>
      </c>
      <c r="D31" s="27">
        <f t="shared" si="4"/>
        <v>439.24850500230235</v>
      </c>
      <c r="E31" s="27">
        <f t="shared" si="2"/>
        <v>-2.9593773253385014</v>
      </c>
      <c r="F31" s="17"/>
    </row>
    <row r="32" spans="1:7" ht="14" x14ac:dyDescent="0.3">
      <c r="A32" s="28"/>
      <c r="B32" s="29">
        <f t="shared" si="5"/>
        <v>65.300000000000011</v>
      </c>
      <c r="C32" s="30">
        <f t="shared" si="6"/>
        <v>18.5</v>
      </c>
      <c r="D32" s="30">
        <f t="shared" si="4"/>
        <v>438.87227495039662</v>
      </c>
      <c r="E32" s="30">
        <f t="shared" si="2"/>
        <v>-4.4428687330507524</v>
      </c>
      <c r="F32" s="17"/>
    </row>
    <row r="33" spans="1:6" ht="14" x14ac:dyDescent="0.3">
      <c r="A33" s="25"/>
      <c r="B33" s="26">
        <f t="shared" si="5"/>
        <v>64.400000000000006</v>
      </c>
      <c r="C33" s="27">
        <f t="shared" si="6"/>
        <v>18</v>
      </c>
      <c r="D33" s="27">
        <f t="shared" si="4"/>
        <v>438.49572209260532</v>
      </c>
      <c r="E33" s="27">
        <f t="shared" si="2"/>
        <v>-5.9289069083784209</v>
      </c>
      <c r="F33" s="17"/>
    </row>
    <row r="34" spans="1:6" ht="14" x14ac:dyDescent="0.3">
      <c r="A34" s="28"/>
      <c r="B34" s="29">
        <f t="shared" si="5"/>
        <v>63.5</v>
      </c>
      <c r="C34" s="30">
        <f t="shared" si="6"/>
        <v>17.5</v>
      </c>
      <c r="D34" s="30">
        <f t="shared" si="4"/>
        <v>438.11884559659626</v>
      </c>
      <c r="E34" s="30">
        <f t="shared" si="2"/>
        <v>-7.4175006106316994</v>
      </c>
      <c r="F34" s="17"/>
    </row>
    <row r="35" spans="1:6" ht="14" x14ac:dyDescent="0.3">
      <c r="A35" s="25"/>
      <c r="B35" s="26">
        <f t="shared" si="5"/>
        <v>62.6</v>
      </c>
      <c r="C35" s="27">
        <f t="shared" si="6"/>
        <v>17</v>
      </c>
      <c r="D35" s="27">
        <f t="shared" si="4"/>
        <v>437.74164462645433</v>
      </c>
      <c r="E35" s="27">
        <f t="shared" si="2"/>
        <v>-8.9086586443881011</v>
      </c>
      <c r="F35" s="17"/>
    </row>
    <row r="36" spans="1:6" ht="14" x14ac:dyDescent="0.3">
      <c r="A36" s="28"/>
      <c r="B36" s="29">
        <f t="shared" si="5"/>
        <v>61.7</v>
      </c>
      <c r="C36" s="30">
        <f t="shared" si="6"/>
        <v>16.5</v>
      </c>
      <c r="D36" s="30">
        <f t="shared" si="4"/>
        <v>437.36411834265954</v>
      </c>
      <c r="E36" s="30">
        <f t="shared" si="2"/>
        <v>-10.402389859806698</v>
      </c>
      <c r="F36" s="17"/>
    </row>
    <row r="37" spans="1:6" ht="14" x14ac:dyDescent="0.3">
      <c r="A37" s="25"/>
      <c r="B37" s="26">
        <f t="shared" si="5"/>
        <v>60.8</v>
      </c>
      <c r="C37" s="27">
        <f t="shared" si="6"/>
        <v>16</v>
      </c>
      <c r="D37" s="27">
        <f t="shared" si="4"/>
        <v>436.9862659020655</v>
      </c>
      <c r="E37" s="27">
        <f t="shared" si="2"/>
        <v>-11.898703152941497</v>
      </c>
      <c r="F37" s="17"/>
    </row>
    <row r="38" spans="1:6" ht="14" x14ac:dyDescent="0.3">
      <c r="A38" s="28"/>
      <c r="B38" s="29">
        <f t="shared" si="5"/>
        <v>59.900000000000006</v>
      </c>
      <c r="C38" s="30">
        <f t="shared" si="6"/>
        <v>15.5</v>
      </c>
      <c r="D38" s="30">
        <f t="shared" si="4"/>
        <v>436.60808645787768</v>
      </c>
      <c r="E38" s="30">
        <f t="shared" si="2"/>
        <v>-13.397607466059183</v>
      </c>
      <c r="F38" s="17"/>
    </row>
    <row r="39" spans="1:6" ht="14" x14ac:dyDescent="0.3">
      <c r="A39" s="25"/>
      <c r="B39" s="26">
        <f t="shared" si="5"/>
        <v>59</v>
      </c>
      <c r="C39" s="27">
        <f t="shared" si="6"/>
        <v>15</v>
      </c>
      <c r="D39" s="27">
        <f t="shared" si="4"/>
        <v>436.22957915963059</v>
      </c>
      <c r="E39" s="27">
        <f t="shared" si="2"/>
        <v>-14.899111787961285</v>
      </c>
      <c r="F39" s="17"/>
    </row>
    <row r="40" spans="1:6" ht="14" x14ac:dyDescent="0.3">
      <c r="A40" s="28"/>
      <c r="B40" s="29">
        <f t="shared" ref="B40:B49" si="7">(C40*1.8)+32</f>
        <v>58.1</v>
      </c>
      <c r="C40" s="30">
        <f t="shared" si="6"/>
        <v>14.5</v>
      </c>
      <c r="D40" s="30">
        <f t="shared" si="4"/>
        <v>435.85074315316621</v>
      </c>
      <c r="E40" s="30">
        <f t="shared" si="2"/>
        <v>-16.403225154306085</v>
      </c>
    </row>
    <row r="41" spans="1:6" ht="14" x14ac:dyDescent="0.3">
      <c r="A41" s="25"/>
      <c r="B41" s="26">
        <f t="shared" si="7"/>
        <v>57.2</v>
      </c>
      <c r="C41" s="27">
        <f t="shared" si="6"/>
        <v>14</v>
      </c>
      <c r="D41" s="27">
        <f t="shared" si="4"/>
        <v>435.47157758061098</v>
      </c>
      <c r="E41" s="27">
        <f t="shared" si="2"/>
        <v>-17.909956647935978</v>
      </c>
    </row>
    <row r="42" spans="1:6" ht="14" x14ac:dyDescent="0.3">
      <c r="A42" s="28"/>
      <c r="B42" s="29">
        <f t="shared" si="7"/>
        <v>56.3</v>
      </c>
      <c r="C42" s="30">
        <f t="shared" si="6"/>
        <v>13.5</v>
      </c>
      <c r="D42" s="30">
        <f t="shared" si="4"/>
        <v>435.09208158035341</v>
      </c>
      <c r="E42" s="30">
        <f t="shared" si="2"/>
        <v>-19.419315399205789</v>
      </c>
    </row>
    <row r="43" spans="1:6" ht="14" x14ac:dyDescent="0.3">
      <c r="A43" s="25"/>
      <c r="B43" s="26">
        <f t="shared" si="7"/>
        <v>55.400000000000006</v>
      </c>
      <c r="C43" s="27">
        <f t="shared" si="6"/>
        <v>13</v>
      </c>
      <c r="D43" s="27">
        <f t="shared" si="4"/>
        <v>434.71225428702121</v>
      </c>
      <c r="E43" s="27">
        <f t="shared" si="2"/>
        <v>-20.931310586315004</v>
      </c>
    </row>
    <row r="44" spans="1:6" ht="14" x14ac:dyDescent="0.3">
      <c r="A44" s="28"/>
      <c r="B44" s="29">
        <f t="shared" si="7"/>
        <v>54.5</v>
      </c>
      <c r="C44" s="30">
        <f t="shared" si="6"/>
        <v>12.5</v>
      </c>
      <c r="D44" s="30">
        <f t="shared" si="4"/>
        <v>434.33209483145794</v>
      </c>
      <c r="E44" s="30">
        <f t="shared" si="2"/>
        <v>-22.445951435643178</v>
      </c>
    </row>
    <row r="45" spans="1:6" ht="14" x14ac:dyDescent="0.3">
      <c r="A45" s="25"/>
      <c r="B45" s="26">
        <f t="shared" si="7"/>
        <v>53.6</v>
      </c>
      <c r="C45" s="27">
        <f t="shared" si="6"/>
        <v>12</v>
      </c>
      <c r="D45" s="27">
        <f t="shared" si="4"/>
        <v>433.9516023407005</v>
      </c>
      <c r="E45" s="27">
        <f t="shared" si="2"/>
        <v>-23.963247222086181</v>
      </c>
    </row>
    <row r="46" spans="1:6" ht="14" x14ac:dyDescent="0.3">
      <c r="A46" s="28"/>
      <c r="B46" s="29">
        <f t="shared" si="7"/>
        <v>52.7</v>
      </c>
      <c r="C46" s="30">
        <f t="shared" si="6"/>
        <v>11.5</v>
      </c>
      <c r="D46" s="30">
        <f t="shared" si="4"/>
        <v>433.57077593795486</v>
      </c>
      <c r="E46" s="30">
        <f t="shared" si="2"/>
        <v>-25.483207269399561</v>
      </c>
    </row>
    <row r="47" spans="1:6" ht="14" x14ac:dyDescent="0.3">
      <c r="A47" s="25"/>
      <c r="B47" s="26">
        <f t="shared" si="7"/>
        <v>51.8</v>
      </c>
      <c r="C47" s="27">
        <f t="shared" si="6"/>
        <v>11</v>
      </c>
      <c r="D47" s="27">
        <f t="shared" si="4"/>
        <v>433.18961474257333</v>
      </c>
      <c r="E47" s="27">
        <f t="shared" si="2"/>
        <v>-27.005840950539444</v>
      </c>
    </row>
    <row r="48" spans="1:6" ht="14" x14ac:dyDescent="0.3">
      <c r="A48" s="28"/>
      <c r="B48" s="29">
        <f t="shared" si="7"/>
        <v>50.900000000000006</v>
      </c>
      <c r="C48" s="30">
        <f t="shared" si="6"/>
        <v>10.5</v>
      </c>
      <c r="D48" s="30">
        <f t="shared" si="4"/>
        <v>432.80811787003017</v>
      </c>
      <c r="E48" s="30">
        <f t="shared" si="2"/>
        <v>-28.531157688011444</v>
      </c>
    </row>
    <row r="49" spans="1:11" ht="14" x14ac:dyDescent="0.3">
      <c r="A49" s="25"/>
      <c r="B49" s="26">
        <f t="shared" si="7"/>
        <v>50</v>
      </c>
      <c r="C49" s="27">
        <f t="shared" si="6"/>
        <v>10</v>
      </c>
      <c r="D49" s="27">
        <f t="shared" si="4"/>
        <v>432.42628443189807</v>
      </c>
      <c r="E49" s="27">
        <f t="shared" si="2"/>
        <v>-30.0591669542193</v>
      </c>
      <c r="G49" s="4"/>
      <c r="H49" s="22"/>
      <c r="I49" s="5"/>
      <c r="J49" s="5"/>
      <c r="K49" s="5"/>
    </row>
    <row r="50" spans="1:11" ht="14" x14ac:dyDescent="0.3">
      <c r="A50" s="25"/>
      <c r="B50" s="26"/>
      <c r="C50" s="27"/>
      <c r="D50" s="27"/>
      <c r="E50" s="27"/>
      <c r="G50" s="4"/>
      <c r="H50" s="22"/>
      <c r="I50" s="5"/>
      <c r="J50" s="5"/>
      <c r="K50" s="5"/>
    </row>
    <row r="51" spans="1:11" x14ac:dyDescent="0.3">
      <c r="A51" s="1"/>
      <c r="B51" s="13"/>
      <c r="C51" s="1"/>
      <c r="D51" s="1"/>
      <c r="E51" s="1"/>
    </row>
    <row r="52" spans="1:11" ht="12.5" x14ac:dyDescent="0.25">
      <c r="A52" s="19" t="s">
        <v>35</v>
      </c>
      <c r="B52"/>
      <c r="C52" s="1"/>
      <c r="D52" s="1"/>
      <c r="E52" s="1"/>
    </row>
    <row r="53" spans="1:11" ht="12.5" x14ac:dyDescent="0.25">
      <c r="A53" s="19"/>
      <c r="B53"/>
      <c r="C53" s="1"/>
      <c r="D53" s="1"/>
      <c r="E53" s="1"/>
    </row>
    <row r="54" spans="1:11" x14ac:dyDescent="0.3">
      <c r="A54" s="1"/>
      <c r="B54" s="13" t="s">
        <v>18</v>
      </c>
      <c r="C54" s="1"/>
      <c r="D54" s="1"/>
      <c r="E54" s="1"/>
    </row>
    <row r="55" spans="1:11" x14ac:dyDescent="0.3">
      <c r="A55" s="1"/>
      <c r="B55" s="13"/>
      <c r="C55" s="1"/>
      <c r="D55" s="1"/>
      <c r="E55" s="1"/>
    </row>
    <row r="56" spans="1:11" x14ac:dyDescent="0.3">
      <c r="A56" s="1"/>
      <c r="B56" s="13" t="s">
        <v>5</v>
      </c>
      <c r="C56" s="1"/>
      <c r="D56" s="1"/>
      <c r="E56" s="1"/>
    </row>
    <row r="57" spans="1:11" x14ac:dyDescent="0.3">
      <c r="A57" s="1"/>
      <c r="B57" s="13"/>
      <c r="C57" s="1"/>
      <c r="D57" s="1"/>
      <c r="E57" s="1"/>
    </row>
    <row r="58" spans="1:11" x14ac:dyDescent="0.3">
      <c r="A58" s="1"/>
      <c r="B58" s="13" t="s">
        <v>30</v>
      </c>
      <c r="C58" s="1"/>
      <c r="D58" s="1"/>
      <c r="E58" s="1"/>
    </row>
    <row r="59" spans="1:11" x14ac:dyDescent="0.3">
      <c r="A59" s="1"/>
      <c r="B59" s="13" t="s">
        <v>31</v>
      </c>
    </row>
    <row r="60" spans="1:11" x14ac:dyDescent="0.3">
      <c r="A60" s="1"/>
      <c r="B60" s="13" t="s">
        <v>6</v>
      </c>
    </row>
    <row r="61" spans="1:11" x14ac:dyDescent="0.3">
      <c r="B61" s="13" t="s">
        <v>32</v>
      </c>
    </row>
    <row r="64" spans="1:11" x14ac:dyDescent="0.3">
      <c r="B64" s="13" t="s">
        <v>33</v>
      </c>
    </row>
    <row r="66" spans="2:2" x14ac:dyDescent="0.3">
      <c r="B66" s="11" t="s">
        <v>5</v>
      </c>
    </row>
    <row r="68" spans="2:2" x14ac:dyDescent="0.3">
      <c r="B68" s="11" t="s">
        <v>10</v>
      </c>
    </row>
    <row r="69" spans="2:2" x14ac:dyDescent="0.3">
      <c r="B69" s="11" t="s">
        <v>11</v>
      </c>
    </row>
    <row r="70" spans="2:2" x14ac:dyDescent="0.3">
      <c r="B70" s="11" t="s">
        <v>34</v>
      </c>
    </row>
  </sheetData>
  <sheetProtection sheet="1" objects="1" scenarios="1" selectLockedCells="1"/>
  <phoneticPr fontId="8" type="noConversion"/>
  <pageMargins left="0.74803149606299213" right="0.74803149606299213" top="0.78740157480314965" bottom="0.78740157480314965" header="0.51181102362204722" footer="0.51181102362204722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AD1D-DD40-4C2A-A764-3F51472FE2D5}">
  <dimension ref="A1:S69"/>
  <sheetViews>
    <sheetView workbookViewId="0">
      <selection activeCell="D4" sqref="D4"/>
    </sheetView>
  </sheetViews>
  <sheetFormatPr defaultRowHeight="13" x14ac:dyDescent="0.3"/>
  <cols>
    <col min="3" max="3" width="8.7265625" style="11"/>
    <col min="6" max="6" width="2.6328125" customWidth="1"/>
    <col min="8" max="9" width="8.7265625" style="1"/>
  </cols>
  <sheetData>
    <row r="1" spans="1:19" ht="15.5" x14ac:dyDescent="0.35">
      <c r="A1" s="6" t="s">
        <v>8</v>
      </c>
    </row>
    <row r="2" spans="1:19" ht="14" x14ac:dyDescent="0.3">
      <c r="A2" s="40" t="s">
        <v>61</v>
      </c>
      <c r="P2" s="5"/>
      <c r="Q2" s="22"/>
      <c r="R2" s="5"/>
      <c r="S2" s="5"/>
    </row>
    <row r="3" spans="1:19" ht="14" x14ac:dyDescent="0.3">
      <c r="A3" s="1"/>
      <c r="B3" s="1"/>
      <c r="C3" s="13"/>
      <c r="D3" s="1"/>
      <c r="E3" s="1"/>
      <c r="P3" s="5"/>
      <c r="Q3" s="22"/>
      <c r="R3" s="5"/>
      <c r="S3" s="5"/>
    </row>
    <row r="4" spans="1:19" ht="15.5" x14ac:dyDescent="0.35">
      <c r="A4" s="1"/>
      <c r="B4" s="1"/>
      <c r="C4" s="20" t="s">
        <v>3</v>
      </c>
      <c r="D4" s="32">
        <v>440</v>
      </c>
      <c r="E4" s="7" t="s">
        <v>0</v>
      </c>
      <c r="P4" s="5"/>
      <c r="Q4" s="22"/>
      <c r="R4" s="5"/>
      <c r="S4" s="5"/>
    </row>
    <row r="5" spans="1:19" ht="15.5" x14ac:dyDescent="0.35">
      <c r="A5" s="1"/>
      <c r="B5" s="1"/>
      <c r="C5" s="20" t="s">
        <v>4</v>
      </c>
      <c r="D5" s="32">
        <v>68</v>
      </c>
      <c r="E5" s="8" t="s">
        <v>1</v>
      </c>
      <c r="F5" s="9" t="s">
        <v>7</v>
      </c>
      <c r="G5" s="18">
        <f>(D5-32)/1.8</f>
        <v>20</v>
      </c>
      <c r="H5" s="10" t="s">
        <v>2</v>
      </c>
      <c r="I5" s="36" t="s">
        <v>15</v>
      </c>
      <c r="P5" s="5"/>
      <c r="Q5" s="22"/>
      <c r="R5" s="5"/>
      <c r="S5" s="5"/>
    </row>
    <row r="6" spans="1:19" ht="14" x14ac:dyDescent="0.3">
      <c r="A6" s="1"/>
      <c r="B6" s="1"/>
      <c r="C6" s="13"/>
      <c r="D6" s="1"/>
      <c r="E6" s="1"/>
      <c r="I6" s="36" t="s">
        <v>17</v>
      </c>
      <c r="P6" s="5"/>
      <c r="Q6" s="22"/>
      <c r="R6" s="5"/>
      <c r="S6" s="5"/>
    </row>
    <row r="7" spans="1:19" ht="14" x14ac:dyDescent="0.3">
      <c r="A7" s="1"/>
      <c r="B7" s="3" t="s">
        <v>1</v>
      </c>
      <c r="C7" s="21" t="s">
        <v>2</v>
      </c>
      <c r="D7" s="3" t="s">
        <v>0</v>
      </c>
      <c r="E7" s="14" t="s">
        <v>9</v>
      </c>
      <c r="H7" s="14"/>
      <c r="I7" s="36" t="s">
        <v>16</v>
      </c>
      <c r="P7" s="5"/>
      <c r="Q7" s="22"/>
      <c r="R7" s="5"/>
      <c r="S7" s="5"/>
    </row>
    <row r="8" spans="1:19" ht="14" x14ac:dyDescent="0.3">
      <c r="A8" s="4"/>
      <c r="B8" s="5">
        <f t="shared" ref="B8:B25" si="0">B9+1</f>
        <v>88</v>
      </c>
      <c r="C8" s="22">
        <f t="shared" ref="C8:C25" si="1">(B8-32)/1.8</f>
        <v>31.111111111111111</v>
      </c>
      <c r="D8" s="5">
        <f t="shared" ref="D8:D27" si="2">Basepitch*SQRT((273+C8)/(273+TempC))</f>
        <v>448.26518507144505</v>
      </c>
      <c r="E8" s="5">
        <f t="shared" ref="E8:E48" si="3">(LOG(D8/Basepitch)/LOG(2))*1200</f>
        <v>32.218718100237595</v>
      </c>
      <c r="F8" s="17"/>
      <c r="P8" s="5"/>
      <c r="Q8" s="22"/>
      <c r="R8" s="5"/>
      <c r="S8" s="5"/>
    </row>
    <row r="9" spans="1:19" ht="14" x14ac:dyDescent="0.3">
      <c r="A9" s="15"/>
      <c r="B9" s="16">
        <f t="shared" si="0"/>
        <v>87</v>
      </c>
      <c r="C9" s="23">
        <f t="shared" si="1"/>
        <v>30.555555555555554</v>
      </c>
      <c r="D9" s="16">
        <f t="shared" si="2"/>
        <v>447.85554851958688</v>
      </c>
      <c r="E9" s="16">
        <f t="shared" si="3"/>
        <v>30.635947455317996</v>
      </c>
      <c r="F9" s="17"/>
      <c r="P9" s="5"/>
      <c r="Q9" s="22"/>
      <c r="R9" s="5"/>
      <c r="S9" s="5"/>
    </row>
    <row r="10" spans="1:19" ht="14" x14ac:dyDescent="0.3">
      <c r="A10" s="4"/>
      <c r="B10" s="5">
        <f t="shared" si="0"/>
        <v>86</v>
      </c>
      <c r="C10" s="22">
        <f t="shared" si="1"/>
        <v>30</v>
      </c>
      <c r="D10" s="5">
        <f t="shared" si="2"/>
        <v>447.44553694547369</v>
      </c>
      <c r="E10" s="5">
        <f t="shared" si="3"/>
        <v>29.050277430422007</v>
      </c>
      <c r="F10" s="17"/>
      <c r="O10" s="4"/>
      <c r="P10" s="5"/>
      <c r="Q10" s="22"/>
      <c r="R10" s="5"/>
      <c r="S10" s="5"/>
    </row>
    <row r="11" spans="1:19" ht="14" x14ac:dyDescent="0.3">
      <c r="A11" s="15"/>
      <c r="B11" s="16">
        <f t="shared" si="0"/>
        <v>85</v>
      </c>
      <c r="C11" s="23">
        <f t="shared" si="1"/>
        <v>29.444444444444443</v>
      </c>
      <c r="D11" s="16">
        <f t="shared" si="2"/>
        <v>447.03514931721691</v>
      </c>
      <c r="E11" s="16">
        <f t="shared" si="3"/>
        <v>27.461697383660837</v>
      </c>
      <c r="F11" s="17"/>
      <c r="O11" s="4"/>
      <c r="P11" s="5"/>
      <c r="Q11" s="22"/>
      <c r="R11" s="5"/>
      <c r="S11" s="5"/>
    </row>
    <row r="12" spans="1:19" ht="14" x14ac:dyDescent="0.3">
      <c r="A12" s="4"/>
      <c r="B12" s="5">
        <f t="shared" si="0"/>
        <v>84</v>
      </c>
      <c r="C12" s="22">
        <f t="shared" si="1"/>
        <v>28.888888888888889</v>
      </c>
      <c r="D12" s="5">
        <f t="shared" si="2"/>
        <v>446.62438459818731</v>
      </c>
      <c r="E12" s="5">
        <f t="shared" si="3"/>
        <v>25.870196614448922</v>
      </c>
      <c r="F12" s="17"/>
      <c r="O12" s="4"/>
      <c r="P12" s="5"/>
      <c r="Q12" s="22"/>
      <c r="R12" s="5"/>
      <c r="S12" s="5"/>
    </row>
    <row r="13" spans="1:19" ht="14" x14ac:dyDescent="0.3">
      <c r="A13" s="15"/>
      <c r="B13" s="16">
        <f t="shared" si="0"/>
        <v>83</v>
      </c>
      <c r="C13" s="23">
        <f t="shared" si="1"/>
        <v>28.333333333333332</v>
      </c>
      <c r="D13" s="16">
        <f t="shared" si="2"/>
        <v>446.21324174698435</v>
      </c>
      <c r="E13" s="16">
        <f t="shared" si="3"/>
        <v>24.275764363070216</v>
      </c>
      <c r="F13" s="17"/>
      <c r="O13" s="4"/>
      <c r="P13" s="5"/>
      <c r="Q13" s="22"/>
      <c r="R13" s="5"/>
      <c r="S13" s="5"/>
    </row>
    <row r="14" spans="1:19" ht="14" x14ac:dyDescent="0.3">
      <c r="A14" s="4"/>
      <c r="B14" s="5">
        <f t="shared" si="0"/>
        <v>82</v>
      </c>
      <c r="C14" s="22">
        <f t="shared" si="1"/>
        <v>27.777777777777779</v>
      </c>
      <c r="D14" s="5">
        <f t="shared" si="2"/>
        <v>445.80171971740515</v>
      </c>
      <c r="E14" s="5">
        <f t="shared" si="3"/>
        <v>22.678389810242212</v>
      </c>
      <c r="F14" s="17"/>
      <c r="O14" s="4"/>
      <c r="P14" s="5"/>
      <c r="Q14" s="22"/>
      <c r="R14" s="5"/>
      <c r="S14" s="5"/>
    </row>
    <row r="15" spans="1:19" ht="14" x14ac:dyDescent="0.3">
      <c r="A15" s="15"/>
      <c r="B15" s="16">
        <f t="shared" si="0"/>
        <v>81</v>
      </c>
      <c r="C15" s="23">
        <f t="shared" si="1"/>
        <v>27.222222222222221</v>
      </c>
      <c r="D15" s="16">
        <f t="shared" si="2"/>
        <v>445.38981745841363</v>
      </c>
      <c r="E15" s="16">
        <f t="shared" si="3"/>
        <v>21.078062076674627</v>
      </c>
      <c r="F15" s="17"/>
      <c r="O15" s="4"/>
      <c r="P15" s="5"/>
      <c r="Q15" s="22"/>
      <c r="R15" s="5"/>
      <c r="S15" s="5"/>
    </row>
    <row r="16" spans="1:19" ht="14" x14ac:dyDescent="0.3">
      <c r="A16" s="4"/>
      <c r="B16" s="5">
        <f t="shared" si="0"/>
        <v>80</v>
      </c>
      <c r="C16" s="22">
        <f t="shared" si="1"/>
        <v>26.666666666666664</v>
      </c>
      <c r="D16" s="5">
        <f t="shared" si="2"/>
        <v>444.97753391410907</v>
      </c>
      <c r="E16" s="5">
        <f t="shared" si="3"/>
        <v>19.474770222625796</v>
      </c>
      <c r="F16" s="17"/>
      <c r="O16" s="4"/>
      <c r="P16" s="5"/>
      <c r="Q16" s="22"/>
      <c r="R16" s="5"/>
      <c r="S16" s="5"/>
    </row>
    <row r="17" spans="1:19" ht="14" x14ac:dyDescent="0.3">
      <c r="A17" s="15"/>
      <c r="B17" s="16">
        <f t="shared" si="0"/>
        <v>79</v>
      </c>
      <c r="C17" s="23">
        <f t="shared" si="1"/>
        <v>26.111111111111111</v>
      </c>
      <c r="D17" s="16">
        <f t="shared" si="2"/>
        <v>444.56486802369494</v>
      </c>
      <c r="E17" s="16">
        <f t="shared" si="3"/>
        <v>17.868503247454075</v>
      </c>
      <c r="F17" s="17"/>
      <c r="O17" s="4"/>
      <c r="P17" s="5"/>
      <c r="Q17" s="22"/>
      <c r="R17" s="5"/>
      <c r="S17" s="5"/>
    </row>
    <row r="18" spans="1:19" ht="14" x14ac:dyDescent="0.3">
      <c r="A18" s="4"/>
      <c r="B18" s="5">
        <f t="shared" si="0"/>
        <v>78</v>
      </c>
      <c r="C18" s="22">
        <f t="shared" si="1"/>
        <v>25.555555555555554</v>
      </c>
      <c r="D18" s="5">
        <f t="shared" si="2"/>
        <v>444.1518187214462</v>
      </c>
      <c r="E18" s="5">
        <f t="shared" si="3"/>
        <v>16.259250089163391</v>
      </c>
      <c r="F18" s="17"/>
      <c r="O18" s="4"/>
      <c r="P18" s="5"/>
      <c r="Q18" s="22"/>
      <c r="R18" s="5"/>
      <c r="S18" s="5"/>
    </row>
    <row r="19" spans="1:19" ht="14" x14ac:dyDescent="0.3">
      <c r="A19" s="15"/>
      <c r="B19" s="16">
        <f t="shared" si="0"/>
        <v>77</v>
      </c>
      <c r="C19" s="23">
        <f t="shared" si="1"/>
        <v>25</v>
      </c>
      <c r="D19" s="16">
        <f t="shared" si="2"/>
        <v>443.73838493667824</v>
      </c>
      <c r="E19" s="16">
        <f t="shared" si="3"/>
        <v>14.646999623948318</v>
      </c>
      <c r="F19" s="17"/>
      <c r="O19" s="4"/>
      <c r="P19" s="4"/>
      <c r="Q19" s="4"/>
      <c r="R19" s="4"/>
      <c r="S19" s="4"/>
    </row>
    <row r="20" spans="1:19" ht="14" x14ac:dyDescent="0.3">
      <c r="A20" s="4"/>
      <c r="B20" s="5">
        <f t="shared" si="0"/>
        <v>76</v>
      </c>
      <c r="C20" s="22">
        <f t="shared" si="1"/>
        <v>24.444444444444443</v>
      </c>
      <c r="D20" s="5">
        <f t="shared" si="2"/>
        <v>443.32456559371349</v>
      </c>
      <c r="E20" s="5">
        <f t="shared" si="3"/>
        <v>13.031740665730577</v>
      </c>
      <c r="F20" s="17"/>
      <c r="O20" s="4"/>
      <c r="P20" s="4"/>
      <c r="Q20" s="4"/>
      <c r="R20" s="4"/>
      <c r="S20" s="4"/>
    </row>
    <row r="21" spans="1:19" ht="14" x14ac:dyDescent="0.3">
      <c r="A21" s="15"/>
      <c r="B21" s="16">
        <f t="shared" si="0"/>
        <v>75</v>
      </c>
      <c r="C21" s="23">
        <f t="shared" si="1"/>
        <v>23.888888888888889</v>
      </c>
      <c r="D21" s="16">
        <f t="shared" si="2"/>
        <v>442.91035961184963</v>
      </c>
      <c r="E21" s="16">
        <f t="shared" si="3"/>
        <v>11.41346196569538</v>
      </c>
      <c r="F21" s="17"/>
      <c r="O21" s="4"/>
      <c r="P21" s="4"/>
      <c r="Q21" s="4"/>
      <c r="R21" s="4"/>
      <c r="S21" s="4"/>
    </row>
    <row r="22" spans="1:19" ht="14" x14ac:dyDescent="0.3">
      <c r="A22" s="4"/>
      <c r="B22" s="5">
        <f t="shared" si="0"/>
        <v>74</v>
      </c>
      <c r="C22" s="22">
        <f t="shared" si="1"/>
        <v>23.333333333333332</v>
      </c>
      <c r="D22" s="5">
        <f t="shared" si="2"/>
        <v>442.49576590532598</v>
      </c>
      <c r="E22" s="5">
        <f t="shared" si="3"/>
        <v>9.792152211819463</v>
      </c>
      <c r="F22" s="17"/>
      <c r="O22" s="4"/>
      <c r="P22" s="4"/>
      <c r="Q22" s="4"/>
      <c r="R22" s="4"/>
      <c r="S22" s="4"/>
    </row>
    <row r="23" spans="1:19" ht="14" x14ac:dyDescent="0.3">
      <c r="A23" s="15"/>
      <c r="B23" s="16">
        <f t="shared" si="0"/>
        <v>73</v>
      </c>
      <c r="C23" s="23">
        <f t="shared" si="1"/>
        <v>22.777777777777779</v>
      </c>
      <c r="D23" s="16">
        <f t="shared" si="2"/>
        <v>442.08078338329096</v>
      </c>
      <c r="E23" s="16">
        <f t="shared" si="3"/>
        <v>8.1678000283989132</v>
      </c>
      <c r="F23" s="17"/>
      <c r="O23" s="4"/>
      <c r="P23" s="4"/>
      <c r="Q23" s="4"/>
      <c r="R23" s="4"/>
      <c r="S23" s="4"/>
    </row>
    <row r="24" spans="1:19" ht="14" x14ac:dyDescent="0.3">
      <c r="A24" s="4"/>
      <c r="B24" s="5">
        <f t="shared" si="0"/>
        <v>72</v>
      </c>
      <c r="C24" s="22">
        <f t="shared" si="1"/>
        <v>22.222222222222221</v>
      </c>
      <c r="D24" s="5">
        <f t="shared" si="2"/>
        <v>441.66541094976793</v>
      </c>
      <c r="E24" s="5">
        <f t="shared" si="3"/>
        <v>6.5403939755678557</v>
      </c>
      <c r="F24" s="17"/>
      <c r="O24" s="4"/>
      <c r="P24" s="4"/>
      <c r="Q24" s="4"/>
      <c r="R24" s="4"/>
      <c r="S24" s="4"/>
    </row>
    <row r="25" spans="1:19" ht="14" x14ac:dyDescent="0.3">
      <c r="A25" s="15"/>
      <c r="B25" s="16">
        <f t="shared" si="0"/>
        <v>71</v>
      </c>
      <c r="C25" s="23">
        <f t="shared" si="1"/>
        <v>21.666666666666668</v>
      </c>
      <c r="D25" s="16">
        <f t="shared" si="2"/>
        <v>441.24964750362193</v>
      </c>
      <c r="E25" s="16">
        <f t="shared" si="3"/>
        <v>4.9099225488168337</v>
      </c>
      <c r="F25" s="17"/>
      <c r="O25" s="4"/>
      <c r="P25" s="4"/>
      <c r="Q25" s="4"/>
      <c r="R25" s="4"/>
      <c r="S25" s="4"/>
    </row>
    <row r="26" spans="1:19" ht="14" x14ac:dyDescent="0.3">
      <c r="A26" s="4"/>
      <c r="B26" s="5">
        <f>B27+1</f>
        <v>70</v>
      </c>
      <c r="C26" s="22">
        <f>(B26-32)/1.8</f>
        <v>21.111111111111111</v>
      </c>
      <c r="D26" s="5">
        <f t="shared" si="2"/>
        <v>440.83349193852513</v>
      </c>
      <c r="E26" s="5">
        <f t="shared" si="3"/>
        <v>3.2763741785031275</v>
      </c>
      <c r="F26" s="17"/>
      <c r="O26" s="4"/>
      <c r="P26" s="4"/>
      <c r="Q26" s="4"/>
      <c r="R26" s="4"/>
      <c r="S26" s="4"/>
    </row>
    <row r="27" spans="1:19" ht="14" x14ac:dyDescent="0.3">
      <c r="A27" s="15"/>
      <c r="B27" s="16">
        <f>B28+1</f>
        <v>69</v>
      </c>
      <c r="C27" s="23">
        <f>(B27-32)/1.8</f>
        <v>20.555555555555554</v>
      </c>
      <c r="D27" s="16">
        <f t="shared" si="2"/>
        <v>440.41694314292317</v>
      </c>
      <c r="E27" s="16">
        <f t="shared" si="3"/>
        <v>1.6397372293603001</v>
      </c>
      <c r="F27" s="17"/>
      <c r="O27" s="4"/>
      <c r="P27" s="4"/>
      <c r="Q27" s="4"/>
      <c r="R27" s="4"/>
      <c r="S27" s="4"/>
    </row>
    <row r="28" spans="1:19" ht="15.5" x14ac:dyDescent="0.35">
      <c r="A28" s="37"/>
      <c r="B28" s="38">
        <f>Basetemp</f>
        <v>68</v>
      </c>
      <c r="C28" s="39">
        <f>TempC</f>
        <v>20</v>
      </c>
      <c r="D28" s="38">
        <f>Basepitch</f>
        <v>440</v>
      </c>
      <c r="E28" s="38">
        <f t="shared" si="3"/>
        <v>0</v>
      </c>
      <c r="F28" s="17"/>
      <c r="G28" s="12"/>
      <c r="O28" s="4"/>
      <c r="P28" s="4"/>
      <c r="Q28" s="4"/>
      <c r="R28" s="4"/>
      <c r="S28" s="4"/>
    </row>
    <row r="29" spans="1:19" ht="14" x14ac:dyDescent="0.3">
      <c r="A29" s="15"/>
      <c r="B29" s="16">
        <f>B28-1</f>
        <v>67</v>
      </c>
      <c r="C29" s="23">
        <f>(B29-32)/1.8</f>
        <v>19.444444444444443</v>
      </c>
      <c r="D29" s="16">
        <f t="shared" ref="D29:D48" si="4">Basepitch*SQRT((273+C29)/(273+TempC))</f>
        <v>439.58266138764293</v>
      </c>
      <c r="E29" s="16">
        <f t="shared" si="3"/>
        <v>-1.6428492775913284</v>
      </c>
      <c r="F29" s="17"/>
      <c r="O29" s="4"/>
      <c r="P29" s="4"/>
      <c r="Q29" s="4"/>
      <c r="R29" s="4"/>
      <c r="S29" s="4"/>
    </row>
    <row r="30" spans="1:19" ht="14" x14ac:dyDescent="0.3">
      <c r="A30" s="4"/>
      <c r="B30" s="5">
        <f t="shared" ref="B30:B48" si="5">B29-1</f>
        <v>66</v>
      </c>
      <c r="C30" s="22">
        <f t="shared" ref="C30:C48" si="6">(B30-32)/1.8</f>
        <v>18.888888888888889</v>
      </c>
      <c r="D30" s="5">
        <f t="shared" si="4"/>
        <v>439.16492617840771</v>
      </c>
      <c r="E30" s="5">
        <f t="shared" si="3"/>
        <v>-3.2888224385570295</v>
      </c>
      <c r="F30" s="17"/>
      <c r="O30" s="4"/>
      <c r="P30" s="4"/>
      <c r="Q30" s="4"/>
      <c r="R30" s="4"/>
      <c r="S30" s="4"/>
    </row>
    <row r="31" spans="1:19" ht="14" x14ac:dyDescent="0.3">
      <c r="A31" s="15"/>
      <c r="B31" s="16">
        <f t="shared" si="5"/>
        <v>65</v>
      </c>
      <c r="C31" s="23">
        <f t="shared" si="6"/>
        <v>18.333333333333332</v>
      </c>
      <c r="D31" s="16">
        <f t="shared" si="4"/>
        <v>438.74679323948277</v>
      </c>
      <c r="E31" s="16">
        <f t="shared" si="3"/>
        <v>-4.9379313856834557</v>
      </c>
      <c r="F31" s="17"/>
      <c r="O31" s="4"/>
      <c r="P31" s="4"/>
      <c r="Q31" s="4"/>
      <c r="R31" s="4"/>
      <c r="S31" s="4"/>
    </row>
    <row r="32" spans="1:19" ht="14" x14ac:dyDescent="0.3">
      <c r="A32" s="4"/>
      <c r="B32" s="5">
        <f t="shared" si="5"/>
        <v>64</v>
      </c>
      <c r="C32" s="22">
        <f t="shared" si="6"/>
        <v>17.777777777777779</v>
      </c>
      <c r="D32" s="5">
        <f t="shared" si="4"/>
        <v>438.32826143265345</v>
      </c>
      <c r="E32" s="5">
        <f t="shared" si="3"/>
        <v>-6.5901880899153262</v>
      </c>
      <c r="F32" s="17"/>
      <c r="O32" s="4"/>
      <c r="P32" s="4"/>
      <c r="Q32" s="4"/>
      <c r="R32" s="4"/>
      <c r="S32" s="4"/>
    </row>
    <row r="33" spans="1:19" ht="14" x14ac:dyDescent="0.3">
      <c r="A33" s="15"/>
      <c r="B33" s="16">
        <f t="shared" si="5"/>
        <v>63</v>
      </c>
      <c r="C33" s="23">
        <f t="shared" si="6"/>
        <v>17.222222222222221</v>
      </c>
      <c r="D33" s="16">
        <f t="shared" si="4"/>
        <v>437.90932961426591</v>
      </c>
      <c r="E33" s="16">
        <f t="shared" si="3"/>
        <v>-8.2456045908777007</v>
      </c>
      <c r="F33" s="17"/>
      <c r="O33" s="4"/>
      <c r="P33" s="4"/>
      <c r="Q33" s="4"/>
      <c r="R33" s="4"/>
      <c r="S33" s="4"/>
    </row>
    <row r="34" spans="1:19" ht="14" x14ac:dyDescent="0.3">
      <c r="A34" s="4"/>
      <c r="B34" s="5">
        <f t="shared" si="5"/>
        <v>62</v>
      </c>
      <c r="C34" s="22">
        <f t="shared" si="6"/>
        <v>16.666666666666668</v>
      </c>
      <c r="D34" s="5">
        <f t="shared" si="4"/>
        <v>437.48999663519044</v>
      </c>
      <c r="E34" s="5">
        <f t="shared" si="3"/>
        <v>-9.9041929974023013</v>
      </c>
      <c r="F34" s="17"/>
      <c r="O34" s="4"/>
      <c r="P34" s="4"/>
      <c r="Q34" s="4"/>
      <c r="R34" s="4"/>
      <c r="S34" s="4"/>
    </row>
    <row r="35" spans="1:19" ht="14" x14ac:dyDescent="0.3">
      <c r="A35" s="15"/>
      <c r="B35" s="16">
        <f t="shared" si="5"/>
        <v>61</v>
      </c>
      <c r="C35" s="23">
        <f t="shared" si="6"/>
        <v>16.111111111111111</v>
      </c>
      <c r="D35" s="16">
        <f t="shared" si="4"/>
        <v>437.07026134078495</v>
      </c>
      <c r="E35" s="16">
        <f t="shared" si="3"/>
        <v>-11.565965488058978</v>
      </c>
      <c r="F35" s="17"/>
      <c r="O35" s="4"/>
      <c r="P35" s="4"/>
      <c r="Q35" s="4"/>
      <c r="R35" s="4"/>
      <c r="S35" s="4"/>
    </row>
    <row r="36" spans="1:19" ht="14" x14ac:dyDescent="0.3">
      <c r="A36" s="4"/>
      <c r="B36" s="5">
        <f t="shared" si="5"/>
        <v>60</v>
      </c>
      <c r="C36" s="22">
        <f t="shared" si="6"/>
        <v>15.555555555555555</v>
      </c>
      <c r="D36" s="5">
        <f t="shared" si="4"/>
        <v>436.65012257085789</v>
      </c>
      <c r="E36" s="5">
        <f t="shared" si="3"/>
        <v>-13.230934311691822</v>
      </c>
      <c r="F36" s="17"/>
      <c r="O36" s="4"/>
      <c r="P36" s="4"/>
      <c r="Q36" s="4"/>
      <c r="R36" s="4"/>
      <c r="S36" s="4"/>
    </row>
    <row r="37" spans="1:19" ht="14" x14ac:dyDescent="0.3">
      <c r="A37" s="15"/>
      <c r="B37" s="16">
        <f t="shared" si="5"/>
        <v>59</v>
      </c>
      <c r="C37" s="23">
        <f t="shared" si="6"/>
        <v>15</v>
      </c>
      <c r="D37" s="16">
        <f t="shared" si="4"/>
        <v>436.22957915963059</v>
      </c>
      <c r="E37" s="16">
        <f t="shared" si="3"/>
        <v>-14.899111787961285</v>
      </c>
      <c r="F37" s="17"/>
      <c r="O37" s="4"/>
      <c r="P37" s="4"/>
      <c r="Q37" s="4"/>
      <c r="R37" s="4"/>
      <c r="S37" s="4"/>
    </row>
    <row r="38" spans="1:19" ht="14" x14ac:dyDescent="0.3">
      <c r="A38" s="4"/>
      <c r="B38" s="5">
        <f t="shared" si="5"/>
        <v>58</v>
      </c>
      <c r="C38" s="22">
        <f t="shared" si="6"/>
        <v>14.444444444444445</v>
      </c>
      <c r="D38" s="5">
        <f t="shared" si="4"/>
        <v>435.80862993569957</v>
      </c>
      <c r="E38" s="5">
        <f t="shared" si="3"/>
        <v>-16.570510307891606</v>
      </c>
      <c r="F38" s="17"/>
      <c r="H38"/>
      <c r="J38" s="1"/>
      <c r="K38" s="1"/>
      <c r="L38" s="1"/>
      <c r="M38" s="1"/>
      <c r="O38" s="4"/>
      <c r="P38" s="4"/>
      <c r="Q38" s="4"/>
      <c r="R38" s="4"/>
      <c r="S38" s="4"/>
    </row>
    <row r="39" spans="1:19" ht="14" x14ac:dyDescent="0.3">
      <c r="A39" s="15"/>
      <c r="B39" s="16">
        <f t="shared" si="5"/>
        <v>57</v>
      </c>
      <c r="C39" s="23">
        <f t="shared" si="6"/>
        <v>13.888888888888889</v>
      </c>
      <c r="D39" s="16">
        <f t="shared" si="4"/>
        <v>435.38727372199884</v>
      </c>
      <c r="E39" s="16">
        <f t="shared" si="3"/>
        <v>-18.245142334421647</v>
      </c>
      <c r="F39" s="17"/>
      <c r="H39"/>
      <c r="J39" s="1"/>
      <c r="K39" s="1"/>
      <c r="L39" s="1"/>
      <c r="M39" s="1"/>
      <c r="O39" s="4"/>
      <c r="P39" s="4"/>
      <c r="Q39" s="4"/>
      <c r="R39" s="4"/>
      <c r="S39" s="4"/>
    </row>
    <row r="40" spans="1:19" ht="14" x14ac:dyDescent="0.3">
      <c r="A40" s="4"/>
      <c r="B40" s="5">
        <f t="shared" si="5"/>
        <v>56</v>
      </c>
      <c r="C40" s="22">
        <f t="shared" si="6"/>
        <v>13.333333333333332</v>
      </c>
      <c r="D40" s="5">
        <f t="shared" si="4"/>
        <v>434.96550933576083</v>
      </c>
      <c r="E40" s="5">
        <f t="shared" si="3"/>
        <v>-19.923020402964408</v>
      </c>
      <c r="F40" s="17"/>
      <c r="H40"/>
      <c r="J40" s="1"/>
      <c r="K40" s="1"/>
      <c r="L40" s="1"/>
      <c r="M40" s="1"/>
      <c r="O40" s="4"/>
      <c r="P40" s="4"/>
      <c r="Q40" s="4"/>
      <c r="R40" s="4"/>
      <c r="S40" s="4"/>
    </row>
    <row r="41" spans="1:19" ht="14" x14ac:dyDescent="0.3">
      <c r="A41" s="15"/>
      <c r="B41" s="16">
        <f t="shared" si="5"/>
        <v>55</v>
      </c>
      <c r="C41" s="23">
        <f t="shared" si="6"/>
        <v>12.777777777777777</v>
      </c>
      <c r="D41" s="16">
        <f t="shared" si="4"/>
        <v>434.5433355884785</v>
      </c>
      <c r="E41" s="16">
        <f t="shared" si="3"/>
        <v>-21.60415712196771</v>
      </c>
      <c r="F41" s="17"/>
      <c r="H41"/>
      <c r="J41" s="1"/>
      <c r="K41" s="1"/>
      <c r="L41" s="1"/>
      <c r="M41" s="1"/>
      <c r="O41" s="4"/>
      <c r="P41" s="4"/>
      <c r="Q41" s="4"/>
      <c r="R41" s="4"/>
      <c r="S41" s="4"/>
    </row>
    <row r="42" spans="1:19" ht="14" x14ac:dyDescent="0.3">
      <c r="A42" s="4"/>
      <c r="B42" s="5">
        <f t="shared" si="5"/>
        <v>54</v>
      </c>
      <c r="C42" s="22">
        <f t="shared" si="6"/>
        <v>12.222222222222221</v>
      </c>
      <c r="D42" s="5">
        <f t="shared" si="4"/>
        <v>434.12075128586537</v>
      </c>
      <c r="E42" s="5">
        <f t="shared" si="3"/>
        <v>-23.288565173485058</v>
      </c>
      <c r="F42" s="17"/>
      <c r="H42"/>
      <c r="J42" s="1"/>
      <c r="K42" s="1"/>
      <c r="L42" s="1"/>
      <c r="M42" s="1"/>
      <c r="O42" s="4"/>
      <c r="P42" s="4"/>
      <c r="Q42" s="4"/>
      <c r="R42" s="4"/>
      <c r="S42" s="4"/>
    </row>
    <row r="43" spans="1:19" ht="14" x14ac:dyDescent="0.3">
      <c r="A43" s="15"/>
      <c r="B43" s="16">
        <f t="shared" si="5"/>
        <v>53</v>
      </c>
      <c r="C43" s="23">
        <f t="shared" si="6"/>
        <v>11.666666666666666</v>
      </c>
      <c r="D43" s="16">
        <f t="shared" si="4"/>
        <v>433.69775522781686</v>
      </c>
      <c r="E43" s="16">
        <f t="shared" si="3"/>
        <v>-24.976257313748103</v>
      </c>
      <c r="F43" s="17"/>
      <c r="H43"/>
      <c r="J43" s="1"/>
      <c r="K43" s="1"/>
      <c r="L43" s="1"/>
      <c r="M43" s="1"/>
      <c r="O43" s="4"/>
      <c r="P43" s="4"/>
      <c r="Q43" s="4"/>
      <c r="R43" s="4"/>
      <c r="S43" s="4"/>
    </row>
    <row r="44" spans="1:19" ht="14" x14ac:dyDescent="0.3">
      <c r="A44" s="4"/>
      <c r="B44" s="5">
        <f t="shared" si="5"/>
        <v>52</v>
      </c>
      <c r="C44" s="22">
        <f t="shared" si="6"/>
        <v>11.111111111111111</v>
      </c>
      <c r="D44" s="5">
        <f t="shared" si="4"/>
        <v>433.27434620836999</v>
      </c>
      <c r="E44" s="5">
        <f t="shared" si="3"/>
        <v>-26.667246373746906</v>
      </c>
      <c r="F44" s="17"/>
      <c r="H44"/>
      <c r="J44" s="1"/>
      <c r="K44" s="1"/>
      <c r="L44" s="1"/>
      <c r="M44" s="1"/>
      <c r="O44" s="4"/>
      <c r="P44" s="4"/>
      <c r="Q44" s="4"/>
      <c r="R44" s="4"/>
      <c r="S44" s="4"/>
    </row>
    <row r="45" spans="1:19" ht="14" x14ac:dyDescent="0.3">
      <c r="A45" s="15"/>
      <c r="B45" s="16">
        <f t="shared" si="5"/>
        <v>51</v>
      </c>
      <c r="C45" s="23">
        <f t="shared" si="6"/>
        <v>10.555555555555555</v>
      </c>
      <c r="D45" s="16">
        <f t="shared" si="4"/>
        <v>432.85052301566373</v>
      </c>
      <c r="E45" s="16">
        <f t="shared" si="3"/>
        <v>-28.361545259814584</v>
      </c>
      <c r="F45" s="17"/>
      <c r="H45"/>
      <c r="J45" s="1"/>
      <c r="K45" s="1"/>
      <c r="L45" s="1"/>
      <c r="M45" s="1"/>
      <c r="O45" s="4"/>
      <c r="P45" s="4"/>
      <c r="Q45" s="4"/>
      <c r="R45" s="4"/>
      <c r="S45" s="4"/>
    </row>
    <row r="46" spans="1:19" ht="14" x14ac:dyDescent="0.3">
      <c r="A46" s="4"/>
      <c r="B46" s="5">
        <f t="shared" si="5"/>
        <v>50</v>
      </c>
      <c r="C46" s="22">
        <f t="shared" si="6"/>
        <v>10</v>
      </c>
      <c r="D46" s="5">
        <f t="shared" si="4"/>
        <v>432.42628443189807</v>
      </c>
      <c r="E46" s="5">
        <f t="shared" si="3"/>
        <v>-30.0591669542193</v>
      </c>
      <c r="H46"/>
      <c r="J46" s="1"/>
      <c r="K46" s="1"/>
      <c r="L46" s="1"/>
      <c r="M46" s="1"/>
      <c r="O46" s="4"/>
      <c r="P46" s="4"/>
      <c r="Q46" s="4"/>
      <c r="R46" s="4"/>
      <c r="S46" s="4"/>
    </row>
    <row r="47" spans="1:19" ht="14" x14ac:dyDescent="0.3">
      <c r="A47" s="15"/>
      <c r="B47" s="16">
        <f t="shared" si="5"/>
        <v>49</v>
      </c>
      <c r="C47" s="23">
        <f t="shared" si="6"/>
        <v>9.4444444444444446</v>
      </c>
      <c r="D47" s="16">
        <f t="shared" si="4"/>
        <v>432.00162923329344</v>
      </c>
      <c r="E47" s="16">
        <f t="shared" si="3"/>
        <v>-31.760124515760946</v>
      </c>
      <c r="H47"/>
      <c r="J47" s="1"/>
      <c r="K47" s="1"/>
      <c r="L47" s="1"/>
      <c r="M47" s="1"/>
      <c r="O47" s="4"/>
      <c r="P47" s="4"/>
      <c r="Q47" s="4"/>
      <c r="R47" s="4"/>
      <c r="S47" s="4"/>
    </row>
    <row r="48" spans="1:19" ht="14" x14ac:dyDescent="0.3">
      <c r="A48" s="4"/>
      <c r="B48" s="5">
        <f t="shared" si="5"/>
        <v>48</v>
      </c>
      <c r="C48" s="22">
        <f t="shared" si="6"/>
        <v>8.8888888888888893</v>
      </c>
      <c r="D48" s="5">
        <f t="shared" si="4"/>
        <v>431.5765561900497</v>
      </c>
      <c r="E48" s="5">
        <f t="shared" si="3"/>
        <v>-33.464431080372492</v>
      </c>
      <c r="H48"/>
      <c r="I48" s="4"/>
      <c r="J48" s="5"/>
      <c r="K48" s="22"/>
      <c r="L48" s="5"/>
      <c r="M48" s="5"/>
      <c r="O48" s="4"/>
      <c r="P48" s="4"/>
      <c r="Q48" s="4"/>
      <c r="R48" s="4"/>
      <c r="S48" s="4"/>
    </row>
    <row r="49" spans="1:19" x14ac:dyDescent="0.3">
      <c r="A49" s="1"/>
      <c r="B49" s="1"/>
      <c r="C49" s="13"/>
      <c r="D49" s="1"/>
      <c r="E49" s="1"/>
      <c r="H49"/>
      <c r="I49"/>
      <c r="O49" s="4"/>
      <c r="P49" s="4"/>
      <c r="Q49" s="4"/>
      <c r="R49" s="4"/>
      <c r="S49" s="4"/>
    </row>
    <row r="50" spans="1:19" ht="14" x14ac:dyDescent="0.3">
      <c r="A50" s="1"/>
      <c r="B50" s="1"/>
      <c r="C50" s="13"/>
      <c r="D50" s="1"/>
      <c r="E50" s="1"/>
      <c r="H50"/>
      <c r="I50"/>
      <c r="O50" s="4"/>
      <c r="P50" s="5"/>
      <c r="Q50" s="22"/>
      <c r="R50" s="5"/>
      <c r="S50" s="5"/>
    </row>
    <row r="51" spans="1:19" x14ac:dyDescent="0.3">
      <c r="A51" s="19" t="s">
        <v>35</v>
      </c>
      <c r="C51" s="13"/>
      <c r="D51" s="1"/>
      <c r="E51" s="1"/>
      <c r="H51"/>
      <c r="I51"/>
    </row>
    <row r="52" spans="1:19" x14ac:dyDescent="0.3">
      <c r="A52" s="19"/>
      <c r="C52" s="13"/>
      <c r="D52" s="1"/>
      <c r="E52" s="1"/>
      <c r="H52"/>
      <c r="I52"/>
    </row>
    <row r="53" spans="1:19" x14ac:dyDescent="0.3">
      <c r="A53" s="1"/>
      <c r="B53" s="13" t="s">
        <v>18</v>
      </c>
      <c r="C53" s="13"/>
      <c r="D53" s="1"/>
      <c r="E53" s="1"/>
      <c r="H53"/>
      <c r="I53"/>
    </row>
    <row r="54" spans="1:19" x14ac:dyDescent="0.3">
      <c r="A54" s="1"/>
      <c r="B54" s="13"/>
      <c r="C54" s="13"/>
      <c r="D54" s="1"/>
      <c r="E54" s="1"/>
      <c r="H54"/>
      <c r="I54"/>
    </row>
    <row r="55" spans="1:19" x14ac:dyDescent="0.3">
      <c r="A55" s="1"/>
      <c r="B55" s="13" t="s">
        <v>5</v>
      </c>
      <c r="C55" s="13"/>
      <c r="D55" s="1"/>
      <c r="E55" s="1"/>
      <c r="H55"/>
      <c r="I55"/>
    </row>
    <row r="56" spans="1:19" x14ac:dyDescent="0.3">
      <c r="A56" s="1"/>
      <c r="B56" s="13"/>
      <c r="C56" s="13"/>
      <c r="D56" s="1"/>
      <c r="E56" s="1"/>
      <c r="H56"/>
      <c r="I56"/>
    </row>
    <row r="57" spans="1:19" x14ac:dyDescent="0.3">
      <c r="A57" s="1"/>
      <c r="B57" s="13" t="s">
        <v>30</v>
      </c>
      <c r="C57" s="13"/>
      <c r="D57" s="1"/>
      <c r="E57" s="1"/>
      <c r="H57"/>
      <c r="I57"/>
    </row>
    <row r="58" spans="1:19" x14ac:dyDescent="0.3">
      <c r="A58" s="1"/>
      <c r="B58" s="13" t="s">
        <v>31</v>
      </c>
      <c r="C58" s="13"/>
      <c r="D58" s="1"/>
      <c r="E58" s="1"/>
      <c r="H58"/>
      <c r="I58"/>
    </row>
    <row r="59" spans="1:19" x14ac:dyDescent="0.3">
      <c r="A59" s="1"/>
      <c r="B59" s="13" t="s">
        <v>6</v>
      </c>
      <c r="C59" s="13"/>
      <c r="D59" s="1"/>
      <c r="E59" s="1"/>
      <c r="H59"/>
      <c r="I59"/>
    </row>
    <row r="60" spans="1:19" x14ac:dyDescent="0.3">
      <c r="B60" s="13" t="s">
        <v>32</v>
      </c>
      <c r="H60"/>
      <c r="I60"/>
    </row>
    <row r="61" spans="1:19" x14ac:dyDescent="0.3">
      <c r="B61" s="11"/>
    </row>
    <row r="62" spans="1:19" x14ac:dyDescent="0.3">
      <c r="B62" s="11"/>
    </row>
    <row r="63" spans="1:19" x14ac:dyDescent="0.3">
      <c r="B63" s="13" t="s">
        <v>33</v>
      </c>
      <c r="H63"/>
      <c r="I63"/>
    </row>
    <row r="64" spans="1:19" x14ac:dyDescent="0.3">
      <c r="B64" s="11"/>
    </row>
    <row r="65" spans="2:9" x14ac:dyDescent="0.3">
      <c r="B65" s="11" t="s">
        <v>5</v>
      </c>
      <c r="H65"/>
      <c r="I65"/>
    </row>
    <row r="66" spans="2:9" x14ac:dyDescent="0.3">
      <c r="B66" s="11"/>
    </row>
    <row r="67" spans="2:9" x14ac:dyDescent="0.3">
      <c r="B67" s="11" t="s">
        <v>10</v>
      </c>
      <c r="H67"/>
      <c r="I67"/>
    </row>
    <row r="68" spans="2:9" x14ac:dyDescent="0.3">
      <c r="B68" s="11" t="s">
        <v>11</v>
      </c>
      <c r="H68"/>
      <c r="I68"/>
    </row>
    <row r="69" spans="2:9" x14ac:dyDescent="0.3">
      <c r="B69" s="11" t="s">
        <v>34</v>
      </c>
      <c r="H69"/>
      <c r="I69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844C-47B0-43A9-BE79-7A8CB7651595}">
  <dimension ref="A1:K68"/>
  <sheetViews>
    <sheetView workbookViewId="0">
      <selection activeCell="D4" sqref="D4"/>
    </sheetView>
  </sheetViews>
  <sheetFormatPr defaultRowHeight="13" x14ac:dyDescent="0.3"/>
  <cols>
    <col min="2" max="2" width="8.7265625" style="11"/>
    <col min="6" max="6" width="2.6328125" customWidth="1"/>
    <col min="8" max="9" width="8.7265625" style="1"/>
  </cols>
  <sheetData>
    <row r="1" spans="1:8" ht="15.5" x14ac:dyDescent="0.35">
      <c r="A1" s="6" t="s">
        <v>14</v>
      </c>
    </row>
    <row r="2" spans="1:8" x14ac:dyDescent="0.3">
      <c r="A2" s="40" t="s">
        <v>61</v>
      </c>
    </row>
    <row r="3" spans="1:8" x14ac:dyDescent="0.3">
      <c r="A3" s="1"/>
      <c r="B3" s="13"/>
      <c r="C3" s="1"/>
      <c r="D3" s="1"/>
      <c r="E3" s="1"/>
    </row>
    <row r="4" spans="1:8" ht="15.5" x14ac:dyDescent="0.35">
      <c r="A4" s="1"/>
      <c r="B4" s="13"/>
      <c r="C4" s="31" t="s">
        <v>12</v>
      </c>
      <c r="D4" s="32">
        <v>440</v>
      </c>
      <c r="E4" s="7" t="s">
        <v>0</v>
      </c>
    </row>
    <row r="5" spans="1:8" ht="15.5" x14ac:dyDescent="0.35">
      <c r="A5" s="1"/>
      <c r="B5" s="13"/>
      <c r="C5" s="31" t="s">
        <v>13</v>
      </c>
      <c r="D5" s="32">
        <v>20</v>
      </c>
      <c r="E5" s="8" t="s">
        <v>2</v>
      </c>
      <c r="F5" s="9"/>
      <c r="G5" s="18"/>
      <c r="H5" s="10"/>
    </row>
    <row r="6" spans="1:8" x14ac:dyDescent="0.3">
      <c r="A6" s="1"/>
      <c r="B6" s="13"/>
      <c r="C6" s="1"/>
      <c r="D6" s="1"/>
      <c r="E6" s="1"/>
    </row>
    <row r="7" spans="1:8" x14ac:dyDescent="0.3">
      <c r="A7" s="24"/>
      <c r="B7" s="21" t="s">
        <v>1</v>
      </c>
      <c r="C7" s="3" t="s">
        <v>2</v>
      </c>
      <c r="D7" s="3" t="s">
        <v>0</v>
      </c>
      <c r="E7" s="14" t="s">
        <v>9</v>
      </c>
      <c r="H7" s="14"/>
    </row>
    <row r="8" spans="1:8" ht="14" x14ac:dyDescent="0.3">
      <c r="A8" s="25"/>
      <c r="B8" s="26">
        <f>(C8*1.8)+32</f>
        <v>86</v>
      </c>
      <c r="C8" s="27">
        <f t="shared" ref="C8:C25" si="0">C10+1</f>
        <v>30</v>
      </c>
      <c r="D8" s="27">
        <f t="shared" ref="D8:D27" si="1">Fréqréf*SQRT((273+C8)/(273+BasetempC))</f>
        <v>447.44553694547369</v>
      </c>
      <c r="E8" s="27">
        <f t="shared" ref="E8:E48" si="2">(LOG(D8/Fréqréf)/LOG(2))*1200</f>
        <v>29.050277430422007</v>
      </c>
      <c r="F8" s="17"/>
    </row>
    <row r="9" spans="1:8" ht="14" x14ac:dyDescent="0.3">
      <c r="A9" s="28"/>
      <c r="B9" s="29">
        <f>(C9*1.8)+32</f>
        <v>85.1</v>
      </c>
      <c r="C9" s="30">
        <f t="shared" si="0"/>
        <v>29.5</v>
      </c>
      <c r="D9" s="30">
        <f t="shared" si="1"/>
        <v>447.07620503198564</v>
      </c>
      <c r="E9" s="30">
        <f t="shared" si="2"/>
        <v>27.620686643825387</v>
      </c>
      <c r="F9" s="17"/>
    </row>
    <row r="10" spans="1:8" ht="14" x14ac:dyDescent="0.3">
      <c r="A10" s="25"/>
      <c r="B10" s="26">
        <f>(C10*1.8)+32</f>
        <v>84.2</v>
      </c>
      <c r="C10" s="27">
        <f t="shared" si="0"/>
        <v>29</v>
      </c>
      <c r="D10" s="27">
        <f t="shared" si="1"/>
        <v>446.70656775917331</v>
      </c>
      <c r="E10" s="27">
        <f t="shared" si="2"/>
        <v>26.188730941698601</v>
      </c>
      <c r="F10" s="17"/>
    </row>
    <row r="11" spans="1:8" ht="14" x14ac:dyDescent="0.3">
      <c r="A11" s="28"/>
      <c r="B11" s="29">
        <f t="shared" ref="B11:B25" si="3">(C11*1.8)+32</f>
        <v>83.300000000000011</v>
      </c>
      <c r="C11" s="30">
        <f t="shared" si="0"/>
        <v>28.5</v>
      </c>
      <c r="D11" s="30">
        <f t="shared" si="1"/>
        <v>446.33662436837938</v>
      </c>
      <c r="E11" s="30">
        <f t="shared" si="2"/>
        <v>24.754402486702389</v>
      </c>
      <c r="F11" s="17"/>
    </row>
    <row r="12" spans="1:8" ht="14" x14ac:dyDescent="0.3">
      <c r="A12" s="25"/>
      <c r="B12" s="26">
        <f t="shared" si="3"/>
        <v>82.4</v>
      </c>
      <c r="C12" s="27">
        <f t="shared" si="0"/>
        <v>28</v>
      </c>
      <c r="D12" s="27">
        <f t="shared" si="1"/>
        <v>445.96637409779959</v>
      </c>
      <c r="E12" s="27">
        <f t="shared" si="2"/>
        <v>23.317693402472379</v>
      </c>
      <c r="F12" s="17"/>
    </row>
    <row r="13" spans="1:8" ht="14" x14ac:dyDescent="0.3">
      <c r="A13" s="28"/>
      <c r="B13" s="29">
        <f t="shared" si="3"/>
        <v>81.5</v>
      </c>
      <c r="C13" s="30">
        <f t="shared" si="0"/>
        <v>27.5</v>
      </c>
      <c r="D13" s="30">
        <f t="shared" si="1"/>
        <v>445.59581618246534</v>
      </c>
      <c r="E13" s="30">
        <f t="shared" si="2"/>
        <v>21.87859577336274</v>
      </c>
      <c r="F13" s="17"/>
    </row>
    <row r="14" spans="1:8" ht="14" x14ac:dyDescent="0.3">
      <c r="A14" s="25"/>
      <c r="B14" s="26">
        <f t="shared" si="3"/>
        <v>80.599999999999994</v>
      </c>
      <c r="C14" s="27">
        <f t="shared" si="0"/>
        <v>27</v>
      </c>
      <c r="D14" s="27">
        <f t="shared" si="1"/>
        <v>445.22494985422395</v>
      </c>
      <c r="E14" s="27">
        <f t="shared" si="2"/>
        <v>20.437101644179851</v>
      </c>
      <c r="F14" s="17"/>
    </row>
    <row r="15" spans="1:8" ht="14" x14ac:dyDescent="0.3">
      <c r="A15" s="28"/>
      <c r="B15" s="29">
        <f t="shared" si="3"/>
        <v>79.7</v>
      </c>
      <c r="C15" s="30">
        <f t="shared" si="0"/>
        <v>26.5</v>
      </c>
      <c r="D15" s="30">
        <f t="shared" si="1"/>
        <v>444.85377434172131</v>
      </c>
      <c r="E15" s="30">
        <f t="shared" si="2"/>
        <v>18.993203019922689</v>
      </c>
      <c r="F15" s="17"/>
    </row>
    <row r="16" spans="1:8" ht="14" x14ac:dyDescent="0.3">
      <c r="A16" s="25"/>
      <c r="B16" s="26">
        <f t="shared" si="3"/>
        <v>78.800000000000011</v>
      </c>
      <c r="C16" s="27">
        <f t="shared" si="0"/>
        <v>26</v>
      </c>
      <c r="D16" s="27">
        <f t="shared" si="1"/>
        <v>444.48228887038226</v>
      </c>
      <c r="E16" s="27">
        <f t="shared" si="2"/>
        <v>17.546891865514308</v>
      </c>
      <c r="F16" s="17"/>
    </row>
    <row r="17" spans="1:7" ht="14" x14ac:dyDescent="0.3">
      <c r="A17" s="28"/>
      <c r="B17" s="29">
        <f t="shared" si="3"/>
        <v>77.900000000000006</v>
      </c>
      <c r="C17" s="30">
        <f t="shared" si="0"/>
        <v>25.5</v>
      </c>
      <c r="D17" s="30">
        <f t="shared" si="1"/>
        <v>444.11049266239229</v>
      </c>
      <c r="E17" s="30">
        <f t="shared" si="2"/>
        <v>16.098160105534358</v>
      </c>
      <c r="F17" s="17"/>
    </row>
    <row r="18" spans="1:7" ht="14" x14ac:dyDescent="0.3">
      <c r="A18" s="25"/>
      <c r="B18" s="26">
        <f t="shared" si="3"/>
        <v>77</v>
      </c>
      <c r="C18" s="27">
        <f t="shared" si="0"/>
        <v>25</v>
      </c>
      <c r="D18" s="27">
        <f t="shared" si="1"/>
        <v>443.73838493667824</v>
      </c>
      <c r="E18" s="27">
        <f t="shared" si="2"/>
        <v>14.646999623948318</v>
      </c>
      <c r="F18" s="17"/>
    </row>
    <row r="19" spans="1:7" ht="14" x14ac:dyDescent="0.3">
      <c r="A19" s="28"/>
      <c r="B19" s="29">
        <f t="shared" si="3"/>
        <v>76.099999999999994</v>
      </c>
      <c r="C19" s="30">
        <f t="shared" si="0"/>
        <v>24.5</v>
      </c>
      <c r="D19" s="30">
        <f t="shared" si="1"/>
        <v>443.36596490888923</v>
      </c>
      <c r="E19" s="30">
        <f t="shared" si="2"/>
        <v>13.193402263834669</v>
      </c>
      <c r="F19" s="17"/>
    </row>
    <row r="20" spans="1:7" ht="14" x14ac:dyDescent="0.3">
      <c r="A20" s="25"/>
      <c r="B20" s="26">
        <f t="shared" si="3"/>
        <v>75.2</v>
      </c>
      <c r="C20" s="27">
        <f t="shared" si="0"/>
        <v>24</v>
      </c>
      <c r="D20" s="27">
        <f t="shared" si="1"/>
        <v>442.9932317913777</v>
      </c>
      <c r="E20" s="27">
        <f t="shared" si="2"/>
        <v>11.73735982711074</v>
      </c>
      <c r="F20" s="17"/>
    </row>
    <row r="21" spans="1:7" ht="14" x14ac:dyDescent="0.3">
      <c r="A21" s="28"/>
      <c r="B21" s="29">
        <f t="shared" si="3"/>
        <v>74.300000000000011</v>
      </c>
      <c r="C21" s="30">
        <f t="shared" si="0"/>
        <v>23.5</v>
      </c>
      <c r="D21" s="30">
        <f t="shared" si="1"/>
        <v>442.62018479317919</v>
      </c>
      <c r="E21" s="30">
        <f t="shared" si="2"/>
        <v>10.278864074253342</v>
      </c>
      <c r="F21" s="17"/>
    </row>
    <row r="22" spans="1:7" ht="14" x14ac:dyDescent="0.3">
      <c r="A22" s="25"/>
      <c r="B22" s="26">
        <f t="shared" si="3"/>
        <v>73.400000000000006</v>
      </c>
      <c r="C22" s="27">
        <f t="shared" si="0"/>
        <v>23</v>
      </c>
      <c r="D22" s="27">
        <f t="shared" si="1"/>
        <v>442.24682311999362</v>
      </c>
      <c r="E22" s="27">
        <f t="shared" si="2"/>
        <v>8.8179067240210749</v>
      </c>
      <c r="F22" s="17"/>
    </row>
    <row r="23" spans="1:7" ht="14" x14ac:dyDescent="0.3">
      <c r="A23" s="28"/>
      <c r="B23" s="29">
        <f t="shared" si="3"/>
        <v>72.5</v>
      </c>
      <c r="C23" s="30">
        <f t="shared" si="0"/>
        <v>22.5</v>
      </c>
      <c r="D23" s="30">
        <f t="shared" si="1"/>
        <v>441.87314597416508</v>
      </c>
      <c r="E23" s="30">
        <f t="shared" si="2"/>
        <v>7.3544794531706721</v>
      </c>
      <c r="F23" s="17"/>
    </row>
    <row r="24" spans="1:7" ht="14" x14ac:dyDescent="0.3">
      <c r="A24" s="25"/>
      <c r="B24" s="26">
        <f t="shared" si="3"/>
        <v>71.599999999999994</v>
      </c>
      <c r="C24" s="27">
        <f t="shared" si="0"/>
        <v>22</v>
      </c>
      <c r="D24" s="27">
        <f t="shared" si="1"/>
        <v>441.49915255466192</v>
      </c>
      <c r="E24" s="27">
        <f t="shared" si="2"/>
        <v>5.888573896173436</v>
      </c>
      <c r="F24" s="17"/>
    </row>
    <row r="25" spans="1:7" ht="14" x14ac:dyDescent="0.3">
      <c r="A25" s="28"/>
      <c r="B25" s="29">
        <f t="shared" si="3"/>
        <v>70.7</v>
      </c>
      <c r="C25" s="30">
        <f t="shared" si="0"/>
        <v>21.5</v>
      </c>
      <c r="D25" s="30">
        <f t="shared" si="1"/>
        <v>441.12484205705698</v>
      </c>
      <c r="E25" s="30">
        <f t="shared" si="2"/>
        <v>4.4201816449275642</v>
      </c>
      <c r="F25" s="17"/>
    </row>
    <row r="26" spans="1:7" ht="14" x14ac:dyDescent="0.3">
      <c r="A26" s="25"/>
      <c r="B26" s="26">
        <f>(C26*1.8)+32</f>
        <v>69.800000000000011</v>
      </c>
      <c r="C26" s="27">
        <f>C28+1</f>
        <v>21</v>
      </c>
      <c r="D26" s="27">
        <f t="shared" si="1"/>
        <v>440.75021367350723</v>
      </c>
      <c r="E26" s="27">
        <f t="shared" si="2"/>
        <v>2.9492942484697888</v>
      </c>
      <c r="F26" s="17"/>
    </row>
    <row r="27" spans="1:7" ht="14" x14ac:dyDescent="0.3">
      <c r="A27" s="28"/>
      <c r="B27" s="29">
        <f>(C27*1.8)+32</f>
        <v>68.900000000000006</v>
      </c>
      <c r="C27" s="30">
        <f>C28+0.5</f>
        <v>20.5</v>
      </c>
      <c r="D27" s="30">
        <f t="shared" si="1"/>
        <v>440.37526659273351</v>
      </c>
      <c r="E27" s="30">
        <f t="shared" si="2"/>
        <v>1.475903212682476</v>
      </c>
      <c r="F27" s="17"/>
    </row>
    <row r="28" spans="1:7" ht="15.5" x14ac:dyDescent="0.35">
      <c r="A28" s="33"/>
      <c r="B28" s="34">
        <f>(C28*1.8)+32</f>
        <v>68</v>
      </c>
      <c r="C28" s="35">
        <f>Tempréf</f>
        <v>20</v>
      </c>
      <c r="D28" s="35">
        <f>Fréqréf</f>
        <v>440</v>
      </c>
      <c r="E28" s="35">
        <f t="shared" si="2"/>
        <v>0</v>
      </c>
      <c r="F28" s="17"/>
      <c r="G28" s="12"/>
    </row>
    <row r="29" spans="1:7" ht="14" x14ac:dyDescent="0.3">
      <c r="A29" s="28"/>
      <c r="B29" s="29">
        <f>(C29*1.8)+32</f>
        <v>67.099999999999994</v>
      </c>
      <c r="C29" s="30">
        <f>C28-0.5</f>
        <v>19.5</v>
      </c>
      <c r="D29" s="30">
        <f t="shared" ref="D29:D48" si="4">Fréqréf*SQRT((273+C29)/(273+BasetempC))</f>
        <v>439.62441307709338</v>
      </c>
      <c r="E29" s="30">
        <f t="shared" si="2"/>
        <v>-1.4784239708886977</v>
      </c>
      <c r="F29" s="17"/>
    </row>
    <row r="30" spans="1:7" ht="14" x14ac:dyDescent="0.3">
      <c r="A30" s="25"/>
      <c r="B30" s="26">
        <f t="shared" ref="B30:B48" si="5">(C30*1.8)+32</f>
        <v>66.2</v>
      </c>
      <c r="C30" s="27">
        <f t="shared" ref="C30:C48" si="6">C29-0.5</f>
        <v>19</v>
      </c>
      <c r="D30" s="27">
        <f t="shared" si="4"/>
        <v>439.24850500230235</v>
      </c>
      <c r="E30" s="27">
        <f t="shared" si="2"/>
        <v>-2.9593773253385014</v>
      </c>
      <c r="F30" s="17"/>
    </row>
    <row r="31" spans="1:7" ht="14" x14ac:dyDescent="0.3">
      <c r="A31" s="28"/>
      <c r="B31" s="29">
        <f t="shared" si="5"/>
        <v>65.300000000000011</v>
      </c>
      <c r="C31" s="30">
        <f t="shared" si="6"/>
        <v>18.5</v>
      </c>
      <c r="D31" s="30">
        <f t="shared" si="4"/>
        <v>438.87227495039662</v>
      </c>
      <c r="E31" s="30">
        <f t="shared" si="2"/>
        <v>-4.4428687330507524</v>
      </c>
      <c r="F31" s="17"/>
    </row>
    <row r="32" spans="1:7" ht="14" x14ac:dyDescent="0.3">
      <c r="A32" s="25"/>
      <c r="B32" s="26">
        <f t="shared" si="5"/>
        <v>64.400000000000006</v>
      </c>
      <c r="C32" s="27">
        <f t="shared" si="6"/>
        <v>18</v>
      </c>
      <c r="D32" s="27">
        <f t="shared" si="4"/>
        <v>438.49572209260532</v>
      </c>
      <c r="E32" s="27">
        <f t="shared" si="2"/>
        <v>-5.9289069083784209</v>
      </c>
      <c r="F32" s="17"/>
    </row>
    <row r="33" spans="1:11" ht="14" x14ac:dyDescent="0.3">
      <c r="A33" s="28"/>
      <c r="B33" s="29">
        <f t="shared" si="5"/>
        <v>63.5</v>
      </c>
      <c r="C33" s="30">
        <f t="shared" si="6"/>
        <v>17.5</v>
      </c>
      <c r="D33" s="30">
        <f t="shared" si="4"/>
        <v>438.11884559659626</v>
      </c>
      <c r="E33" s="30">
        <f t="shared" si="2"/>
        <v>-7.4175006106316994</v>
      </c>
      <c r="F33" s="17"/>
    </row>
    <row r="34" spans="1:11" ht="14" x14ac:dyDescent="0.3">
      <c r="A34" s="25"/>
      <c r="B34" s="26">
        <f t="shared" si="5"/>
        <v>62.6</v>
      </c>
      <c r="C34" s="27">
        <f t="shared" si="6"/>
        <v>17</v>
      </c>
      <c r="D34" s="27">
        <f t="shared" si="4"/>
        <v>437.74164462645433</v>
      </c>
      <c r="E34" s="27">
        <f t="shared" si="2"/>
        <v>-8.9086586443881011</v>
      </c>
      <c r="F34" s="17"/>
    </row>
    <row r="35" spans="1:11" ht="14" x14ac:dyDescent="0.3">
      <c r="A35" s="28"/>
      <c r="B35" s="29">
        <f t="shared" si="5"/>
        <v>61.7</v>
      </c>
      <c r="C35" s="30">
        <f t="shared" si="6"/>
        <v>16.5</v>
      </c>
      <c r="D35" s="30">
        <f t="shared" si="4"/>
        <v>437.36411834265954</v>
      </c>
      <c r="E35" s="30">
        <f t="shared" si="2"/>
        <v>-10.402389859806698</v>
      </c>
      <c r="F35" s="17"/>
    </row>
    <row r="36" spans="1:11" ht="14" x14ac:dyDescent="0.3">
      <c r="A36" s="25"/>
      <c r="B36" s="26">
        <f t="shared" si="5"/>
        <v>60.8</v>
      </c>
      <c r="C36" s="27">
        <f t="shared" si="6"/>
        <v>16</v>
      </c>
      <c r="D36" s="27">
        <f t="shared" si="4"/>
        <v>436.9862659020655</v>
      </c>
      <c r="E36" s="27">
        <f t="shared" si="2"/>
        <v>-11.898703152941497</v>
      </c>
      <c r="F36" s="17"/>
    </row>
    <row r="37" spans="1:11" ht="14" x14ac:dyDescent="0.3">
      <c r="A37" s="28"/>
      <c r="B37" s="29">
        <f t="shared" si="5"/>
        <v>59.900000000000006</v>
      </c>
      <c r="C37" s="30">
        <f t="shared" si="6"/>
        <v>15.5</v>
      </c>
      <c r="D37" s="30">
        <f t="shared" si="4"/>
        <v>436.60808645787768</v>
      </c>
      <c r="E37" s="30">
        <f t="shared" si="2"/>
        <v>-13.397607466059183</v>
      </c>
      <c r="F37" s="17"/>
    </row>
    <row r="38" spans="1:11" ht="14" x14ac:dyDescent="0.3">
      <c r="A38" s="25"/>
      <c r="B38" s="26">
        <f t="shared" si="5"/>
        <v>59</v>
      </c>
      <c r="C38" s="27">
        <f t="shared" si="6"/>
        <v>15</v>
      </c>
      <c r="D38" s="27">
        <f t="shared" si="4"/>
        <v>436.22957915963059</v>
      </c>
      <c r="E38" s="27">
        <f t="shared" si="2"/>
        <v>-14.899111787961285</v>
      </c>
      <c r="F38" s="17"/>
    </row>
    <row r="39" spans="1:11" ht="14" x14ac:dyDescent="0.3">
      <c r="A39" s="28"/>
      <c r="B39" s="29">
        <f t="shared" si="5"/>
        <v>58.1</v>
      </c>
      <c r="C39" s="30">
        <f t="shared" si="6"/>
        <v>14.5</v>
      </c>
      <c r="D39" s="30">
        <f t="shared" si="4"/>
        <v>435.85074315316621</v>
      </c>
      <c r="E39" s="30">
        <f t="shared" si="2"/>
        <v>-16.403225154306085</v>
      </c>
    </row>
    <row r="40" spans="1:11" ht="14" x14ac:dyDescent="0.3">
      <c r="A40" s="25"/>
      <c r="B40" s="26">
        <f t="shared" si="5"/>
        <v>57.2</v>
      </c>
      <c r="C40" s="27">
        <f t="shared" si="6"/>
        <v>14</v>
      </c>
      <c r="D40" s="27">
        <f t="shared" si="4"/>
        <v>435.47157758061098</v>
      </c>
      <c r="E40" s="27">
        <f t="shared" si="2"/>
        <v>-17.909956647935978</v>
      </c>
    </row>
    <row r="41" spans="1:11" ht="14" x14ac:dyDescent="0.3">
      <c r="A41" s="28"/>
      <c r="B41" s="29">
        <f t="shared" si="5"/>
        <v>56.3</v>
      </c>
      <c r="C41" s="30">
        <f t="shared" si="6"/>
        <v>13.5</v>
      </c>
      <c r="D41" s="30">
        <f t="shared" si="4"/>
        <v>435.09208158035341</v>
      </c>
      <c r="E41" s="30">
        <f t="shared" si="2"/>
        <v>-19.419315399205789</v>
      </c>
    </row>
    <row r="42" spans="1:11" ht="14" x14ac:dyDescent="0.3">
      <c r="A42" s="25"/>
      <c r="B42" s="26">
        <f t="shared" si="5"/>
        <v>55.400000000000006</v>
      </c>
      <c r="C42" s="27">
        <f t="shared" si="6"/>
        <v>13</v>
      </c>
      <c r="D42" s="27">
        <f t="shared" si="4"/>
        <v>434.71225428702121</v>
      </c>
      <c r="E42" s="27">
        <f t="shared" si="2"/>
        <v>-20.931310586315004</v>
      </c>
    </row>
    <row r="43" spans="1:11" ht="14" x14ac:dyDescent="0.3">
      <c r="A43" s="28"/>
      <c r="B43" s="29">
        <f t="shared" si="5"/>
        <v>54.5</v>
      </c>
      <c r="C43" s="30">
        <f t="shared" si="6"/>
        <v>12.5</v>
      </c>
      <c r="D43" s="30">
        <f t="shared" si="4"/>
        <v>434.33209483145794</v>
      </c>
      <c r="E43" s="30">
        <f t="shared" si="2"/>
        <v>-22.445951435643178</v>
      </c>
    </row>
    <row r="44" spans="1:11" ht="14" x14ac:dyDescent="0.3">
      <c r="A44" s="25"/>
      <c r="B44" s="26">
        <f t="shared" si="5"/>
        <v>53.6</v>
      </c>
      <c r="C44" s="27">
        <f t="shared" si="6"/>
        <v>12</v>
      </c>
      <c r="D44" s="27">
        <f t="shared" si="4"/>
        <v>433.9516023407005</v>
      </c>
      <c r="E44" s="27">
        <f t="shared" si="2"/>
        <v>-23.963247222086181</v>
      </c>
    </row>
    <row r="45" spans="1:11" ht="14" x14ac:dyDescent="0.3">
      <c r="A45" s="28"/>
      <c r="B45" s="29">
        <f t="shared" si="5"/>
        <v>52.7</v>
      </c>
      <c r="C45" s="30">
        <f t="shared" si="6"/>
        <v>11.5</v>
      </c>
      <c r="D45" s="30">
        <f t="shared" si="4"/>
        <v>433.57077593795486</v>
      </c>
      <c r="E45" s="30">
        <f t="shared" si="2"/>
        <v>-25.483207269399561</v>
      </c>
    </row>
    <row r="46" spans="1:11" ht="14" x14ac:dyDescent="0.3">
      <c r="A46" s="25"/>
      <c r="B46" s="26">
        <f t="shared" si="5"/>
        <v>51.8</v>
      </c>
      <c r="C46" s="27">
        <f t="shared" si="6"/>
        <v>11</v>
      </c>
      <c r="D46" s="27">
        <f t="shared" si="4"/>
        <v>433.18961474257333</v>
      </c>
      <c r="E46" s="27">
        <f t="shared" si="2"/>
        <v>-27.005840950539444</v>
      </c>
    </row>
    <row r="47" spans="1:11" ht="14" x14ac:dyDescent="0.3">
      <c r="A47" s="28"/>
      <c r="B47" s="29">
        <f t="shared" si="5"/>
        <v>50.900000000000006</v>
      </c>
      <c r="C47" s="30">
        <f t="shared" si="6"/>
        <v>10.5</v>
      </c>
      <c r="D47" s="30">
        <f t="shared" si="4"/>
        <v>432.80811787003017</v>
      </c>
      <c r="E47" s="30">
        <f t="shared" si="2"/>
        <v>-28.531157688011444</v>
      </c>
    </row>
    <row r="48" spans="1:11" ht="14" x14ac:dyDescent="0.3">
      <c r="A48" s="25"/>
      <c r="B48" s="26">
        <f t="shared" si="5"/>
        <v>50</v>
      </c>
      <c r="C48" s="27">
        <f t="shared" si="6"/>
        <v>10</v>
      </c>
      <c r="D48" s="27">
        <f t="shared" si="4"/>
        <v>432.42628443189807</v>
      </c>
      <c r="E48" s="27">
        <f t="shared" si="2"/>
        <v>-30.0591669542193</v>
      </c>
      <c r="G48" s="4"/>
      <c r="H48" s="22"/>
      <c r="I48" s="5"/>
      <c r="J48" s="5"/>
      <c r="K48" s="5"/>
    </row>
    <row r="49" spans="1:11" ht="14" x14ac:dyDescent="0.3">
      <c r="A49" s="25"/>
      <c r="B49" s="26"/>
      <c r="C49" s="27"/>
      <c r="D49" s="27"/>
      <c r="E49" s="27"/>
      <c r="G49" s="4"/>
      <c r="H49" s="22"/>
      <c r="I49" s="5"/>
      <c r="J49" s="5"/>
      <c r="K49" s="5"/>
    </row>
    <row r="50" spans="1:11" x14ac:dyDescent="0.3">
      <c r="A50" s="1"/>
      <c r="B50" s="13"/>
      <c r="C50" s="1"/>
      <c r="D50" s="1"/>
      <c r="E50" s="1"/>
    </row>
    <row r="51" spans="1:11" x14ac:dyDescent="0.3">
      <c r="A51" s="19" t="s">
        <v>29</v>
      </c>
      <c r="C51" s="1"/>
      <c r="D51" s="1"/>
      <c r="E51" s="1"/>
    </row>
    <row r="52" spans="1:11" x14ac:dyDescent="0.3">
      <c r="A52" s="1"/>
      <c r="B52" s="13" t="s">
        <v>25</v>
      </c>
      <c r="C52" s="1"/>
      <c r="D52" s="1"/>
      <c r="E52" s="1"/>
    </row>
    <row r="53" spans="1:11" x14ac:dyDescent="0.3">
      <c r="A53" s="1"/>
      <c r="B53" s="13"/>
      <c r="C53" s="1"/>
      <c r="D53" s="1"/>
      <c r="E53" s="1"/>
    </row>
    <row r="54" spans="1:11" x14ac:dyDescent="0.3">
      <c r="A54" s="1"/>
      <c r="B54" s="13" t="s">
        <v>20</v>
      </c>
      <c r="C54" s="1"/>
      <c r="D54" s="1"/>
      <c r="E54" s="1"/>
    </row>
    <row r="55" spans="1:11" x14ac:dyDescent="0.3">
      <c r="A55" s="1"/>
      <c r="B55" s="13"/>
      <c r="C55" s="1"/>
      <c r="D55" s="1"/>
      <c r="E55" s="1"/>
    </row>
    <row r="56" spans="1:11" x14ac:dyDescent="0.3">
      <c r="A56" s="1"/>
      <c r="B56" s="13" t="s">
        <v>28</v>
      </c>
      <c r="C56" s="1"/>
      <c r="D56" s="1"/>
      <c r="E56" s="1"/>
    </row>
    <row r="57" spans="1:11" x14ac:dyDescent="0.3">
      <c r="A57" s="1"/>
      <c r="B57" s="13" t="s">
        <v>26</v>
      </c>
      <c r="C57" s="1"/>
      <c r="D57" s="1"/>
      <c r="E57" s="1"/>
    </row>
    <row r="58" spans="1:11" x14ac:dyDescent="0.3">
      <c r="A58" s="1"/>
      <c r="B58" s="13" t="s">
        <v>27</v>
      </c>
      <c r="C58" s="1"/>
      <c r="D58" s="1"/>
      <c r="E58" s="1"/>
    </row>
    <row r="59" spans="1:11" x14ac:dyDescent="0.3">
      <c r="B59" s="13" t="s">
        <v>19</v>
      </c>
    </row>
    <row r="62" spans="1:11" x14ac:dyDescent="0.3">
      <c r="B62" s="13" t="s">
        <v>22</v>
      </c>
    </row>
    <row r="64" spans="1:11" x14ac:dyDescent="0.3">
      <c r="B64" s="11" t="s">
        <v>20</v>
      </c>
    </row>
    <row r="66" spans="2:2" x14ac:dyDescent="0.3">
      <c r="B66" s="11" t="s">
        <v>21</v>
      </c>
    </row>
    <row r="67" spans="2:2" x14ac:dyDescent="0.3">
      <c r="B67" s="11" t="s">
        <v>23</v>
      </c>
    </row>
    <row r="68" spans="2:2" x14ac:dyDescent="0.3">
      <c r="B68" s="11" t="s">
        <v>24</v>
      </c>
    </row>
  </sheetData>
  <sheetProtection sheet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F066-6A25-4DE7-8D92-8FB446AF42C9}">
  <dimension ref="A2:A13"/>
  <sheetViews>
    <sheetView workbookViewId="0"/>
  </sheetViews>
  <sheetFormatPr defaultRowHeight="12.5" x14ac:dyDescent="0.25"/>
  <sheetData>
    <row r="2" spans="1:1" x14ac:dyDescent="0.25">
      <c r="A2" s="41" t="s">
        <v>51</v>
      </c>
    </row>
    <row r="3" spans="1:1" x14ac:dyDescent="0.25">
      <c r="A3" s="41" t="s">
        <v>52</v>
      </c>
    </row>
    <row r="4" spans="1:1" x14ac:dyDescent="0.25">
      <c r="A4" s="41" t="s">
        <v>59</v>
      </c>
    </row>
    <row r="5" spans="1:1" x14ac:dyDescent="0.25">
      <c r="A5" s="41" t="s">
        <v>53</v>
      </c>
    </row>
    <row r="6" spans="1:1" x14ac:dyDescent="0.25">
      <c r="A6" s="41" t="s">
        <v>54</v>
      </c>
    </row>
    <row r="7" spans="1:1" x14ac:dyDescent="0.25">
      <c r="A7" s="41"/>
    </row>
    <row r="9" spans="1:1" ht="13" x14ac:dyDescent="0.3">
      <c r="A9" s="11" t="s">
        <v>55</v>
      </c>
    </row>
    <row r="10" spans="1:1" ht="13" x14ac:dyDescent="0.3">
      <c r="A10" s="11" t="s">
        <v>60</v>
      </c>
    </row>
    <row r="11" spans="1:1" ht="13" x14ac:dyDescent="0.3">
      <c r="A11" s="11" t="s">
        <v>58</v>
      </c>
    </row>
    <row r="12" spans="1:1" ht="13" x14ac:dyDescent="0.3">
      <c r="A12" s="11" t="s">
        <v>56</v>
      </c>
    </row>
    <row r="13" spans="1:1" ht="13" x14ac:dyDescent="0.3">
      <c r="A13" s="11" t="s">
        <v>57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E802-6028-46CB-A394-F0139E3FBB9A}">
  <dimension ref="A1:A20"/>
  <sheetViews>
    <sheetView workbookViewId="0"/>
  </sheetViews>
  <sheetFormatPr defaultRowHeight="12.5" x14ac:dyDescent="0.25"/>
  <sheetData>
    <row r="1" spans="1:1" x14ac:dyDescent="0.25">
      <c r="A1" s="41" t="s">
        <v>36</v>
      </c>
    </row>
    <row r="2" spans="1:1" x14ac:dyDescent="0.25">
      <c r="A2" s="41"/>
    </row>
    <row r="3" spans="1:1" x14ac:dyDescent="0.25">
      <c r="A3" s="41" t="s">
        <v>37</v>
      </c>
    </row>
    <row r="5" spans="1:1" ht="14" x14ac:dyDescent="0.25">
      <c r="A5" s="42" t="s">
        <v>40</v>
      </c>
    </row>
    <row r="6" spans="1:1" ht="14" x14ac:dyDescent="0.25">
      <c r="A6" s="42" t="s">
        <v>39</v>
      </c>
    </row>
    <row r="7" spans="1:1" ht="14" x14ac:dyDescent="0.25">
      <c r="A7" s="42" t="s">
        <v>41</v>
      </c>
    </row>
    <row r="8" spans="1:1" ht="14" x14ac:dyDescent="0.25">
      <c r="A8" s="42" t="s">
        <v>42</v>
      </c>
    </row>
    <row r="9" spans="1:1" x14ac:dyDescent="0.25">
      <c r="A9" s="43" t="s">
        <v>43</v>
      </c>
    </row>
    <row r="10" spans="1:1" x14ac:dyDescent="0.25">
      <c r="A10" s="43"/>
    </row>
    <row r="11" spans="1:1" ht="14" x14ac:dyDescent="0.25">
      <c r="A11" s="42" t="s">
        <v>44</v>
      </c>
    </row>
    <row r="12" spans="1:1" ht="14" x14ac:dyDescent="0.25">
      <c r="A12" s="42" t="s">
        <v>38</v>
      </c>
    </row>
    <row r="13" spans="1:1" ht="14" x14ac:dyDescent="0.25">
      <c r="A13" s="42" t="s">
        <v>45</v>
      </c>
    </row>
    <row r="14" spans="1:1" ht="14" x14ac:dyDescent="0.25">
      <c r="A14" s="42" t="s">
        <v>46</v>
      </c>
    </row>
    <row r="15" spans="1:1" x14ac:dyDescent="0.25">
      <c r="A15" s="43" t="s">
        <v>47</v>
      </c>
    </row>
    <row r="16" spans="1:1" ht="14" x14ac:dyDescent="0.25">
      <c r="A16" s="42" t="s">
        <v>48</v>
      </c>
    </row>
    <row r="17" spans="1:1" ht="14" x14ac:dyDescent="0.25">
      <c r="A17" s="42"/>
    </row>
    <row r="18" spans="1:1" ht="14" x14ac:dyDescent="0.25">
      <c r="A18" s="42" t="s">
        <v>49</v>
      </c>
    </row>
    <row r="19" spans="1:1" ht="14" x14ac:dyDescent="0.25">
      <c r="A19" s="42" t="s">
        <v>50</v>
      </c>
    </row>
    <row r="20" spans="1:1" ht="14" x14ac:dyDescent="0.25">
      <c r="A20" s="42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Celsius</vt:lpstr>
      <vt:lpstr>Farenheit</vt:lpstr>
      <vt:lpstr>Français °C</vt:lpstr>
      <vt:lpstr>ReadMe</vt:lpstr>
      <vt:lpstr>Copyright</vt:lpstr>
      <vt:lpstr>Basepitch</vt:lpstr>
      <vt:lpstr>BasepitchC</vt:lpstr>
      <vt:lpstr>Basetemp</vt:lpstr>
      <vt:lpstr>BasetempC</vt:lpstr>
      <vt:lpstr>Fréqréf</vt:lpstr>
      <vt:lpstr>TempC</vt:lpstr>
      <vt:lpstr>Tempréf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James Louder</cp:lastModifiedBy>
  <cp:lastPrinted>2017-10-28T05:03:27Z</cp:lastPrinted>
  <dcterms:created xsi:type="dcterms:W3CDTF">2010-05-06T03:37:06Z</dcterms:created>
  <dcterms:modified xsi:type="dcterms:W3CDTF">2019-07-14T01:46:47Z</dcterms:modified>
</cp:coreProperties>
</file>